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66925"/>
  <mc:AlternateContent xmlns:mc="http://schemas.openxmlformats.org/markup-compatibility/2006">
    <mc:Choice Requires="x15">
      <x15ac:absPath xmlns:x15ac="http://schemas.microsoft.com/office/spreadsheetml/2010/11/ac" url="M:\U_Finance\Financial Planning &amp; Analysis\Operations\VU Business Officer Mtgs\VBOM\2021 Meetings\8.10.21\"/>
    </mc:Choice>
  </mc:AlternateContent>
  <xr:revisionPtr revIDLastSave="0" documentId="8_{5A40D567-E95A-4B93-87FE-5EE2BA60576E}" xr6:coauthVersionLast="47" xr6:coauthVersionMax="47" xr10:uidLastSave="{00000000-0000-0000-0000-000000000000}"/>
  <bookViews>
    <workbookView xWindow="-28920" yWindow="-120" windowWidth="29040" windowHeight="15840" xr2:uid="{CC98031A-B323-4DCA-B332-93C69D3F8A84}"/>
  </bookViews>
  <sheets>
    <sheet name="Instructions" sheetId="7" r:id="rId1"/>
    <sheet name="Project Pro Forma" sheetId="4" r:id="rId2"/>
    <sheet name="Memo Attachment" sheetId="8" r:id="rId3"/>
    <sheet name="VU WACC - ref only" sheetId="3" r:id="rId4"/>
  </sheets>
  <definedNames>
    <definedName name="_xlnm.Print_Area" localSheetId="2">'Memo Attachment'!$B$1:$J$26</definedName>
    <definedName name="_xlnm.Print_Area" localSheetId="1">'Project Pro Forma'!$A$1:$AN$141</definedName>
    <definedName name="Z_0E5D6326_6152_415E_9F4D_C1DC93EA26A8_.wvu.PrintArea" localSheetId="2" hidden="1">'Memo Attachment'!$B$1:$J$26</definedName>
    <definedName name="Z_0E5D6326_6152_415E_9F4D_C1DC93EA26A8_.wvu.PrintArea" localSheetId="1" hidden="1">'Project Pro Forma'!$A$1:$AN$141</definedName>
    <definedName name="Z_0E5D6326_6152_415E_9F4D_C1DC93EA26A8_.wvu.Rows" localSheetId="1" hidden="1">'Project Pro Forma'!$29:$30,'Project Pro Forma'!$32:$34,'Project Pro Forma'!$39:$50,'Project Pro Forma'!$54:$62,'Project Pro Forma'!#REF!,'Project Pro Forma'!$102:$103</definedName>
  </definedNames>
  <calcPr calcId="191029"/>
  <customWorkbookViews>
    <customWorkbookView name="Print Preview" guid="{0E5D6326-6152-415E-9F4D-C1DC93EA26A8}" maximized="1" xWindow="-8" yWindow="-8" windowWidth="1936" windowHeight="1056" activeSheetId="8"/>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71" i="4" l="1"/>
  <c r="AM72" i="4"/>
  <c r="AM136" i="4" l="1"/>
  <c r="AM130" i="4"/>
  <c r="AM129" i="4"/>
  <c r="AM128" i="4"/>
  <c r="AM126" i="4"/>
  <c r="AM125" i="4"/>
  <c r="AM109" i="4"/>
  <c r="AM108" i="4"/>
  <c r="AM107" i="4"/>
  <c r="AM106" i="4"/>
  <c r="AM105" i="4"/>
  <c r="AM104" i="4"/>
  <c r="AM96" i="4"/>
  <c r="AM95" i="4"/>
  <c r="AM94" i="4"/>
  <c r="AM93" i="4"/>
  <c r="AM92" i="4"/>
  <c r="AM76" i="4"/>
  <c r="AM75" i="4"/>
  <c r="AM74" i="4"/>
  <c r="AM73" i="4"/>
  <c r="AM36" i="4"/>
  <c r="AM37" i="4"/>
  <c r="AM38" i="4"/>
  <c r="AM52" i="4"/>
  <c r="AM53" i="4"/>
  <c r="AM64" i="4"/>
  <c r="M93" i="4"/>
  <c r="L93" i="4"/>
  <c r="K93" i="4"/>
  <c r="J93" i="4"/>
  <c r="H14" i="8"/>
  <c r="H124" i="4"/>
  <c r="I124" i="4"/>
  <c r="J124" i="4"/>
  <c r="K124" i="4"/>
  <c r="L124" i="4"/>
  <c r="M124" i="4"/>
  <c r="N124" i="4"/>
  <c r="O124" i="4"/>
  <c r="P124" i="4"/>
  <c r="Q124" i="4"/>
  <c r="R124" i="4"/>
  <c r="S124" i="4"/>
  <c r="T124" i="4"/>
  <c r="U124" i="4"/>
  <c r="V124" i="4"/>
  <c r="W124" i="4"/>
  <c r="X124" i="4"/>
  <c r="Y124" i="4"/>
  <c r="Z124" i="4"/>
  <c r="AA124" i="4"/>
  <c r="AB124" i="4"/>
  <c r="AC124" i="4"/>
  <c r="AD124" i="4"/>
  <c r="AE124" i="4"/>
  <c r="AF124" i="4"/>
  <c r="AG124" i="4"/>
  <c r="AH124" i="4"/>
  <c r="AI124" i="4"/>
  <c r="AJ124" i="4"/>
  <c r="AK124" i="4"/>
  <c r="AM124" i="4" s="1"/>
  <c r="H103" i="4"/>
  <c r="I103" i="4"/>
  <c r="J103" i="4"/>
  <c r="K103" i="4"/>
  <c r="L103" i="4"/>
  <c r="M103" i="4"/>
  <c r="N103" i="4"/>
  <c r="O103" i="4"/>
  <c r="P103" i="4"/>
  <c r="Q103" i="4"/>
  <c r="R103" i="4"/>
  <c r="S103" i="4"/>
  <c r="T103" i="4"/>
  <c r="U103" i="4"/>
  <c r="V103" i="4"/>
  <c r="W103" i="4"/>
  <c r="X103" i="4"/>
  <c r="Y103" i="4"/>
  <c r="Z103" i="4"/>
  <c r="AA103" i="4"/>
  <c r="AB103" i="4"/>
  <c r="AC103" i="4"/>
  <c r="AD103" i="4"/>
  <c r="AE103" i="4"/>
  <c r="AF103" i="4"/>
  <c r="AG103" i="4"/>
  <c r="AH103" i="4"/>
  <c r="AI103" i="4"/>
  <c r="AJ103" i="4"/>
  <c r="AK103" i="4"/>
  <c r="AM103" i="4" s="1"/>
  <c r="H91" i="4"/>
  <c r="I91" i="4"/>
  <c r="J91" i="4"/>
  <c r="K91" i="4"/>
  <c r="L91" i="4"/>
  <c r="M91" i="4"/>
  <c r="N91" i="4"/>
  <c r="O91" i="4"/>
  <c r="P91" i="4"/>
  <c r="Q91" i="4"/>
  <c r="R91" i="4"/>
  <c r="S91" i="4"/>
  <c r="T91" i="4"/>
  <c r="U91" i="4"/>
  <c r="V91" i="4"/>
  <c r="W91" i="4"/>
  <c r="X91" i="4"/>
  <c r="Y91" i="4"/>
  <c r="Z91" i="4"/>
  <c r="AA91" i="4"/>
  <c r="AB91" i="4"/>
  <c r="AC91" i="4"/>
  <c r="AD91" i="4"/>
  <c r="AE91" i="4"/>
  <c r="AF91" i="4"/>
  <c r="AG91" i="4"/>
  <c r="AH91" i="4"/>
  <c r="AI91" i="4"/>
  <c r="AJ91" i="4"/>
  <c r="AK91" i="4"/>
  <c r="AM91" i="4" s="1"/>
  <c r="H35" i="4"/>
  <c r="I35" i="4"/>
  <c r="J35" i="4"/>
  <c r="K35" i="4"/>
  <c r="L35" i="4"/>
  <c r="D129" i="4" l="1"/>
  <c r="D128" i="4"/>
  <c r="H127" i="4"/>
  <c r="D127" i="4"/>
  <c r="D126" i="4"/>
  <c r="D125" i="4"/>
  <c r="G124" i="4"/>
  <c r="D124" i="4"/>
  <c r="D123" i="4"/>
  <c r="D122" i="4"/>
  <c r="D121" i="4"/>
  <c r="D120" i="4"/>
  <c r="D119" i="4"/>
  <c r="D118" i="4"/>
  <c r="D117" i="4"/>
  <c r="D116" i="4"/>
  <c r="D115" i="4"/>
  <c r="D114" i="4"/>
  <c r="D113" i="4"/>
  <c r="D112" i="4"/>
  <c r="D111" i="4"/>
  <c r="D110" i="4"/>
  <c r="D107" i="4"/>
  <c r="D106" i="4"/>
  <c r="D105" i="4"/>
  <c r="D103" i="4"/>
  <c r="D102" i="4"/>
  <c r="G103" i="4"/>
  <c r="D101" i="4"/>
  <c r="G91" i="4"/>
  <c r="D77" i="4"/>
  <c r="D78" i="4"/>
  <c r="D79" i="4"/>
  <c r="D80" i="4"/>
  <c r="D81" i="4"/>
  <c r="D82" i="4"/>
  <c r="D83" i="4"/>
  <c r="D84" i="4"/>
  <c r="D85" i="4"/>
  <c r="D86" i="4"/>
  <c r="D87" i="4"/>
  <c r="D88" i="4"/>
  <c r="D89" i="4"/>
  <c r="D90" i="4"/>
  <c r="D91" i="4"/>
  <c r="D69" i="4"/>
  <c r="D68" i="4"/>
  <c r="H63" i="4"/>
  <c r="I63" i="4"/>
  <c r="J63" i="4"/>
  <c r="K63" i="4"/>
  <c r="L63" i="4"/>
  <c r="M63" i="4"/>
  <c r="N63" i="4"/>
  <c r="O63" i="4"/>
  <c r="P63" i="4"/>
  <c r="Q63" i="4"/>
  <c r="R63" i="4"/>
  <c r="S63" i="4"/>
  <c r="T63" i="4"/>
  <c r="U63" i="4"/>
  <c r="V63" i="4"/>
  <c r="W63" i="4"/>
  <c r="X63" i="4"/>
  <c r="Y63" i="4"/>
  <c r="Z63" i="4"/>
  <c r="AA63" i="4"/>
  <c r="AB63" i="4"/>
  <c r="AC63" i="4"/>
  <c r="AD63" i="4"/>
  <c r="AE63" i="4"/>
  <c r="AF63" i="4"/>
  <c r="AG63" i="4"/>
  <c r="AH63" i="4"/>
  <c r="AI63" i="4"/>
  <c r="AJ63" i="4"/>
  <c r="AK63" i="4"/>
  <c r="AM63" i="4" s="1"/>
  <c r="G63" i="4"/>
  <c r="H51" i="4"/>
  <c r="I51" i="4"/>
  <c r="J51" i="4"/>
  <c r="K51" i="4"/>
  <c r="L51" i="4"/>
  <c r="M51" i="4"/>
  <c r="N51" i="4"/>
  <c r="O51" i="4"/>
  <c r="P51" i="4"/>
  <c r="Q51" i="4"/>
  <c r="R51" i="4"/>
  <c r="S51" i="4"/>
  <c r="T51" i="4"/>
  <c r="U51" i="4"/>
  <c r="V51" i="4"/>
  <c r="W51" i="4"/>
  <c r="X51" i="4"/>
  <c r="Y51" i="4"/>
  <c r="Z51" i="4"/>
  <c r="AA51" i="4"/>
  <c r="AB51" i="4"/>
  <c r="AC51" i="4"/>
  <c r="AD51" i="4"/>
  <c r="AE51" i="4"/>
  <c r="AF51" i="4"/>
  <c r="AG51" i="4"/>
  <c r="AH51" i="4"/>
  <c r="AI51" i="4"/>
  <c r="AJ51" i="4"/>
  <c r="AK51" i="4"/>
  <c r="AM51" i="4" s="1"/>
  <c r="G51" i="4"/>
  <c r="G35" i="4"/>
  <c r="G70" i="4" s="1"/>
  <c r="H31" i="4"/>
  <c r="I31" i="4"/>
  <c r="J31" i="4"/>
  <c r="K31" i="4"/>
  <c r="L31" i="4"/>
  <c r="M31" i="4"/>
  <c r="N31" i="4"/>
  <c r="O31" i="4"/>
  <c r="P31" i="4"/>
  <c r="Q31" i="4"/>
  <c r="R31" i="4"/>
  <c r="S31" i="4"/>
  <c r="T31" i="4"/>
  <c r="U31" i="4"/>
  <c r="V31" i="4"/>
  <c r="W31" i="4"/>
  <c r="X31" i="4"/>
  <c r="Y31" i="4"/>
  <c r="Z31" i="4"/>
  <c r="AA31" i="4"/>
  <c r="AB31" i="4"/>
  <c r="AC31" i="4"/>
  <c r="AD31" i="4"/>
  <c r="AE31" i="4"/>
  <c r="AF31" i="4"/>
  <c r="AG31" i="4"/>
  <c r="AH31" i="4"/>
  <c r="AI31" i="4"/>
  <c r="AJ31" i="4"/>
  <c r="AK31" i="4"/>
  <c r="G31" i="4"/>
  <c r="C25" i="8"/>
  <c r="C21" i="8"/>
  <c r="C12" i="8"/>
  <c r="C23" i="8"/>
  <c r="H15" i="8"/>
  <c r="H16" i="8"/>
  <c r="H13" i="8"/>
  <c r="C14" i="8"/>
  <c r="C15" i="8"/>
  <c r="C16" i="8"/>
  <c r="C17" i="8"/>
  <c r="C13" i="8"/>
  <c r="H9" i="8"/>
  <c r="C9" i="8"/>
  <c r="B4" i="8"/>
  <c r="B3" i="8"/>
  <c r="H94" i="4"/>
  <c r="D95" i="4"/>
  <c r="D92" i="4"/>
  <c r="D94" i="4"/>
  <c r="K97" i="4"/>
  <c r="J97" i="4"/>
  <c r="I68" i="4"/>
  <c r="H68" i="4"/>
  <c r="G14" i="4"/>
  <c r="AM31" i="4" l="1"/>
  <c r="J65" i="4"/>
  <c r="G98" i="4"/>
  <c r="I65" i="4"/>
  <c r="H65" i="4"/>
  <c r="H70" i="4"/>
  <c r="I70" i="4"/>
  <c r="L65" i="4"/>
  <c r="K65" i="4"/>
  <c r="G131" i="4"/>
  <c r="G17" i="4"/>
  <c r="H21" i="8" s="1"/>
  <c r="H14" i="4"/>
  <c r="I14" i="4" s="1"/>
  <c r="I127" i="4"/>
  <c r="J127" i="4" s="1"/>
  <c r="K127" i="4" s="1"/>
  <c r="L127" i="4" s="1"/>
  <c r="M127" i="4" s="1"/>
  <c r="N127" i="4" s="1"/>
  <c r="O127" i="4" s="1"/>
  <c r="P127" i="4" s="1"/>
  <c r="Q127" i="4" s="1"/>
  <c r="R127" i="4" s="1"/>
  <c r="S127" i="4" s="1"/>
  <c r="T127" i="4" s="1"/>
  <c r="U127" i="4" s="1"/>
  <c r="V127" i="4" s="1"/>
  <c r="W127" i="4" s="1"/>
  <c r="X127" i="4" s="1"/>
  <c r="Y127" i="4" s="1"/>
  <c r="Z127" i="4" s="1"/>
  <c r="AA127" i="4" s="1"/>
  <c r="AB127" i="4" s="1"/>
  <c r="AC127" i="4" s="1"/>
  <c r="AD127" i="4" s="1"/>
  <c r="AE127" i="4" s="1"/>
  <c r="AF127" i="4" s="1"/>
  <c r="AG127" i="4" s="1"/>
  <c r="AH127" i="4" s="1"/>
  <c r="L68" i="4"/>
  <c r="H17" i="8"/>
  <c r="G65" i="4"/>
  <c r="H97" i="4"/>
  <c r="I97" i="4"/>
  <c r="L97" i="4"/>
  <c r="N148" i="4"/>
  <c r="N93" i="4" s="1"/>
  <c r="L70" i="4" l="1"/>
  <c r="M35" i="4"/>
  <c r="M65" i="4" s="1"/>
  <c r="AI127" i="4"/>
  <c r="J68" i="4"/>
  <c r="K68" i="4"/>
  <c r="M97" i="4"/>
  <c r="D74" i="4"/>
  <c r="H136" i="4"/>
  <c r="H138" i="4" s="1"/>
  <c r="I5" i="4"/>
  <c r="J5" i="4" s="1"/>
  <c r="K5" i="4" s="1"/>
  <c r="L5" i="4" s="1"/>
  <c r="M5" i="4" s="1"/>
  <c r="N5" i="4" s="1"/>
  <c r="O5" i="4" s="1"/>
  <c r="P5" i="4" s="1"/>
  <c r="Q5" i="4" s="1"/>
  <c r="R5" i="4" s="1"/>
  <c r="S5" i="4" s="1"/>
  <c r="T5" i="4" s="1"/>
  <c r="U5" i="4" s="1"/>
  <c r="V5" i="4" s="1"/>
  <c r="W5" i="4" s="1"/>
  <c r="X5" i="4" s="1"/>
  <c r="Y5" i="4" s="1"/>
  <c r="Z5" i="4" s="1"/>
  <c r="AA5" i="4" s="1"/>
  <c r="AB5" i="4" s="1"/>
  <c r="AC5" i="4" s="1"/>
  <c r="AD5" i="4" s="1"/>
  <c r="AE5" i="4" s="1"/>
  <c r="AF5" i="4" s="1"/>
  <c r="AG5" i="4" s="1"/>
  <c r="AH5" i="4" s="1"/>
  <c r="AI5" i="4" s="1"/>
  <c r="AJ5" i="4" s="1"/>
  <c r="D96" i="4"/>
  <c r="I23" i="4"/>
  <c r="J23" i="4"/>
  <c r="K23" i="4"/>
  <c r="L23" i="4"/>
  <c r="M23" i="4"/>
  <c r="N23" i="4"/>
  <c r="O23" i="4"/>
  <c r="P23" i="4"/>
  <c r="Q23" i="4"/>
  <c r="R23" i="4"/>
  <c r="S23" i="4"/>
  <c r="T23" i="4"/>
  <c r="U23" i="4"/>
  <c r="V23" i="4"/>
  <c r="W23" i="4"/>
  <c r="X23" i="4"/>
  <c r="Y23" i="4"/>
  <c r="Z23" i="4"/>
  <c r="AA23" i="4"/>
  <c r="AB23" i="4"/>
  <c r="AC23" i="4"/>
  <c r="AD23" i="4"/>
  <c r="AE23" i="4"/>
  <c r="AF23" i="4"/>
  <c r="AG23" i="4"/>
  <c r="AH23" i="4"/>
  <c r="AI23" i="4"/>
  <c r="AJ23" i="4"/>
  <c r="AK23" i="4"/>
  <c r="H24" i="4"/>
  <c r="H23" i="4"/>
  <c r="G23" i="4"/>
  <c r="I149" i="4"/>
  <c r="I136" i="4" s="1"/>
  <c r="I138" i="4" s="1"/>
  <c r="O148" i="4"/>
  <c r="O93" i="4" s="1"/>
  <c r="I148" i="4"/>
  <c r="H145" i="4"/>
  <c r="I145" i="4"/>
  <c r="J145" i="4"/>
  <c r="K145" i="4"/>
  <c r="L145" i="4"/>
  <c r="M145" i="4"/>
  <c r="N145" i="4"/>
  <c r="O145" i="4"/>
  <c r="P145" i="4"/>
  <c r="Q145" i="4"/>
  <c r="R145" i="4"/>
  <c r="S145" i="4"/>
  <c r="T145" i="4"/>
  <c r="U145" i="4"/>
  <c r="V145" i="4"/>
  <c r="W145" i="4"/>
  <c r="X145" i="4"/>
  <c r="Y145" i="4"/>
  <c r="Z145" i="4"/>
  <c r="AA145" i="4"/>
  <c r="AB145" i="4"/>
  <c r="AC145" i="4"/>
  <c r="AD145" i="4"/>
  <c r="AE145" i="4"/>
  <c r="AF145" i="4"/>
  <c r="AG145" i="4"/>
  <c r="AH145" i="4"/>
  <c r="AI145" i="4"/>
  <c r="AJ145" i="4"/>
  <c r="AK145" i="4"/>
  <c r="H146" i="4"/>
  <c r="G145" i="4"/>
  <c r="D73" i="4"/>
  <c r="D72" i="4"/>
  <c r="D70" i="4"/>
  <c r="D64" i="4"/>
  <c r="G138" i="4"/>
  <c r="H13" i="3"/>
  <c r="H5" i="3" s="1"/>
  <c r="H9" i="3" s="1"/>
  <c r="E5" i="3" s="1"/>
  <c r="H12" i="3"/>
  <c r="H11" i="3"/>
  <c r="C11" i="3"/>
  <c r="D8" i="3" s="1"/>
  <c r="K70" i="4" l="1"/>
  <c r="J70" i="4"/>
  <c r="I131" i="4"/>
  <c r="I93" i="4"/>
  <c r="N35" i="4"/>
  <c r="N65" i="4" s="1"/>
  <c r="L131" i="4"/>
  <c r="K131" i="4"/>
  <c r="AJ127" i="4"/>
  <c r="M68" i="4"/>
  <c r="N97" i="4"/>
  <c r="H148" i="4"/>
  <c r="H93" i="4" s="1"/>
  <c r="H98" i="4" s="1"/>
  <c r="P148" i="4"/>
  <c r="P93" i="4" s="1"/>
  <c r="I146" i="4"/>
  <c r="J149" i="4"/>
  <c r="K149" i="4" s="1"/>
  <c r="L149" i="4" s="1"/>
  <c r="M149" i="4" s="1"/>
  <c r="N149" i="4" s="1"/>
  <c r="O149" i="4" s="1"/>
  <c r="P149" i="4" s="1"/>
  <c r="Q149" i="4" s="1"/>
  <c r="R149" i="4" s="1"/>
  <c r="S149" i="4" s="1"/>
  <c r="T149" i="4" s="1"/>
  <c r="U149" i="4" s="1"/>
  <c r="V149" i="4" s="1"/>
  <c r="W149" i="4" s="1"/>
  <c r="X149" i="4" s="1"/>
  <c r="Y149" i="4" s="1"/>
  <c r="Z149" i="4" s="1"/>
  <c r="AA149" i="4" s="1"/>
  <c r="AB149" i="4" s="1"/>
  <c r="AC149" i="4" s="1"/>
  <c r="AD149" i="4" s="1"/>
  <c r="AE149" i="4" s="1"/>
  <c r="AF149" i="4" s="1"/>
  <c r="AG149" i="4" s="1"/>
  <c r="AH149" i="4" s="1"/>
  <c r="AI149" i="4" s="1"/>
  <c r="AJ149" i="4" s="1"/>
  <c r="AK149" i="4" s="1"/>
  <c r="AK136" i="4" s="1"/>
  <c r="AK138" i="4" s="1"/>
  <c r="I24" i="4"/>
  <c r="J24" i="4"/>
  <c r="D5" i="3"/>
  <c r="D7" i="3"/>
  <c r="M70" i="4" l="1"/>
  <c r="N68" i="4"/>
  <c r="O35" i="4"/>
  <c r="O65" i="4" s="1"/>
  <c r="J131" i="4"/>
  <c r="M131" i="4"/>
  <c r="AK127" i="4"/>
  <c r="AM127" i="4" s="1"/>
  <c r="AL127" i="4" s="1"/>
  <c r="O97" i="4"/>
  <c r="Q148" i="4"/>
  <c r="Q93" i="4" s="1"/>
  <c r="E11" i="3"/>
  <c r="L136" i="4"/>
  <c r="L138" i="4" s="1"/>
  <c r="M136" i="4"/>
  <c r="M138" i="4" s="1"/>
  <c r="Y136" i="4"/>
  <c r="Y138" i="4" s="1"/>
  <c r="J136" i="4"/>
  <c r="J138" i="4" s="1"/>
  <c r="S136" i="4"/>
  <c r="S138" i="4" s="1"/>
  <c r="Q136" i="4"/>
  <c r="Q138" i="4" s="1"/>
  <c r="N136" i="4"/>
  <c r="N138" i="4" s="1"/>
  <c r="W136" i="4"/>
  <c r="W138" i="4" s="1"/>
  <c r="U136" i="4"/>
  <c r="U138" i="4" s="1"/>
  <c r="V136" i="4"/>
  <c r="V138" i="4" s="1"/>
  <c r="K136" i="4"/>
  <c r="K138" i="4" s="1"/>
  <c r="AJ136" i="4"/>
  <c r="AJ138" i="4" s="1"/>
  <c r="AC136" i="4"/>
  <c r="AC138" i="4" s="1"/>
  <c r="AE136" i="4"/>
  <c r="AE138" i="4" s="1"/>
  <c r="P136" i="4"/>
  <c r="P138" i="4" s="1"/>
  <c r="AA136" i="4"/>
  <c r="AA138" i="4" s="1"/>
  <c r="T136" i="4"/>
  <c r="T138" i="4" s="1"/>
  <c r="R136" i="4"/>
  <c r="R138" i="4" s="1"/>
  <c r="AF136" i="4"/>
  <c r="AF138" i="4" s="1"/>
  <c r="AD136" i="4"/>
  <c r="AD138" i="4" s="1"/>
  <c r="Z136" i="4"/>
  <c r="Z138" i="4" s="1"/>
  <c r="X136" i="4"/>
  <c r="X138" i="4" s="1"/>
  <c r="AH136" i="4"/>
  <c r="AH138" i="4" s="1"/>
  <c r="AI136" i="4"/>
  <c r="AI138" i="4" s="1"/>
  <c r="AB136" i="4"/>
  <c r="AB138" i="4" s="1"/>
  <c r="O136" i="4"/>
  <c r="O138" i="4" s="1"/>
  <c r="AG136" i="4"/>
  <c r="AG138" i="4" s="1"/>
  <c r="K24" i="4"/>
  <c r="J146" i="4"/>
  <c r="AL72" i="4" l="1"/>
  <c r="AN72" i="4" s="1"/>
  <c r="AL71" i="4"/>
  <c r="AL64" i="4"/>
  <c r="AN64" i="4" s="1"/>
  <c r="AL96" i="4"/>
  <c r="AN96" i="4" s="1"/>
  <c r="AL106" i="4"/>
  <c r="AN106" i="4" s="1"/>
  <c r="AL37" i="4"/>
  <c r="AN37" i="4" s="1"/>
  <c r="AL129" i="4"/>
  <c r="AN129" i="4" s="1"/>
  <c r="AL92" i="4"/>
  <c r="AN92" i="4" s="1"/>
  <c r="AL109" i="4"/>
  <c r="AN109" i="4" s="1"/>
  <c r="AL91" i="4"/>
  <c r="AN91" i="4" s="1"/>
  <c r="AL36" i="4"/>
  <c r="AN36" i="4" s="1"/>
  <c r="AL76" i="4"/>
  <c r="AN76" i="4" s="1"/>
  <c r="AL74" i="4"/>
  <c r="AN74" i="4" s="1"/>
  <c r="AL52" i="4"/>
  <c r="AN52" i="4" s="1"/>
  <c r="AL94" i="4"/>
  <c r="AN94" i="4" s="1"/>
  <c r="AL130" i="4"/>
  <c r="AN130" i="4" s="1"/>
  <c r="AL104" i="4"/>
  <c r="AN104" i="4" s="1"/>
  <c r="AL136" i="4"/>
  <c r="AN136" i="4" s="1"/>
  <c r="AL107" i="4"/>
  <c r="AN107" i="4" s="1"/>
  <c r="AL73" i="4"/>
  <c r="AN73" i="4" s="1"/>
  <c r="AL128" i="4"/>
  <c r="AN128" i="4" s="1"/>
  <c r="AL75" i="4"/>
  <c r="AN75" i="4" s="1"/>
  <c r="AL38" i="4"/>
  <c r="AN38" i="4" s="1"/>
  <c r="AL95" i="4"/>
  <c r="AN95" i="4" s="1"/>
  <c r="AL105" i="4"/>
  <c r="AN105" i="4" s="1"/>
  <c r="AL93" i="4"/>
  <c r="AN93" i="4" s="1"/>
  <c r="AL125" i="4"/>
  <c r="AN125" i="4" s="1"/>
  <c r="AL103" i="4"/>
  <c r="AN103" i="4" s="1"/>
  <c r="AL53" i="4"/>
  <c r="AN53" i="4" s="1"/>
  <c r="AL108" i="4"/>
  <c r="AN108" i="4" s="1"/>
  <c r="AL126" i="4"/>
  <c r="AN126" i="4" s="1"/>
  <c r="AL124" i="4"/>
  <c r="AN124" i="4" s="1"/>
  <c r="AN63" i="4"/>
  <c r="AL63" i="4"/>
  <c r="AN51" i="4"/>
  <c r="AL51" i="4"/>
  <c r="AL31" i="4"/>
  <c r="AN31" i="4" s="1"/>
  <c r="AN127" i="4"/>
  <c r="AN131" i="4" s="1"/>
  <c r="AL131" i="4"/>
  <c r="P97" i="4"/>
  <c r="N70" i="4"/>
  <c r="P35" i="4"/>
  <c r="P68" i="4" s="1"/>
  <c r="H131" i="4"/>
  <c r="H134" i="4" s="1"/>
  <c r="H140" i="4" s="1"/>
  <c r="N131" i="4"/>
  <c r="O68" i="4"/>
  <c r="AL138" i="4"/>
  <c r="R148" i="4"/>
  <c r="R93" i="4" s="1"/>
  <c r="L24" i="4"/>
  <c r="K146" i="4"/>
  <c r="P65" i="4" l="1"/>
  <c r="Q97" i="4"/>
  <c r="P70" i="4"/>
  <c r="O70" i="4"/>
  <c r="R97" i="4"/>
  <c r="Q35" i="4"/>
  <c r="Q68" i="4" s="1"/>
  <c r="Q131" i="4"/>
  <c r="P131" i="4"/>
  <c r="AN138" i="4"/>
  <c r="AN71" i="4"/>
  <c r="S148" i="4"/>
  <c r="S93" i="4" s="1"/>
  <c r="M24" i="4"/>
  <c r="L146" i="4"/>
  <c r="Q70" i="4" l="1"/>
  <c r="Q65" i="4"/>
  <c r="S97" i="4"/>
  <c r="R35" i="4"/>
  <c r="R68" i="4" s="1"/>
  <c r="O131" i="4"/>
  <c r="T148" i="4"/>
  <c r="T93" i="4" s="1"/>
  <c r="N24" i="4"/>
  <c r="M146" i="4"/>
  <c r="R70" i="4" l="1"/>
  <c r="R65" i="4"/>
  <c r="S35" i="4"/>
  <c r="S65" i="4" s="1"/>
  <c r="T97" i="4"/>
  <c r="U148" i="4"/>
  <c r="U93" i="4" s="1"/>
  <c r="O24" i="4"/>
  <c r="N146" i="4"/>
  <c r="S68" i="4" l="1"/>
  <c r="S70" i="4" s="1"/>
  <c r="T35" i="4"/>
  <c r="T65" i="4" s="1"/>
  <c r="S131" i="4"/>
  <c r="R131" i="4"/>
  <c r="U97" i="4"/>
  <c r="V148" i="4"/>
  <c r="V93" i="4" s="1"/>
  <c r="P24" i="4"/>
  <c r="O146" i="4"/>
  <c r="T68" i="4" l="1"/>
  <c r="T70" i="4" s="1"/>
  <c r="U35" i="4"/>
  <c r="U65" i="4" s="1"/>
  <c r="T131" i="4"/>
  <c r="V97" i="4"/>
  <c r="W148" i="4"/>
  <c r="W93" i="4" s="1"/>
  <c r="Q24" i="4"/>
  <c r="P146" i="4"/>
  <c r="U68" i="4" l="1"/>
  <c r="U70" i="4" s="1"/>
  <c r="W97" i="4"/>
  <c r="V35" i="4"/>
  <c r="V68" i="4" s="1"/>
  <c r="U131" i="4"/>
  <c r="X148" i="4"/>
  <c r="X93" i="4" s="1"/>
  <c r="R24" i="4"/>
  <c r="Q146" i="4"/>
  <c r="V70" i="4" l="1"/>
  <c r="V65" i="4"/>
  <c r="W35" i="4"/>
  <c r="W65" i="4" s="1"/>
  <c r="V131" i="4"/>
  <c r="Y148" i="4"/>
  <c r="Y93" i="4" s="1"/>
  <c r="S24" i="4"/>
  <c r="R146" i="4"/>
  <c r="W68" i="4" l="1"/>
  <c r="W70" i="4" s="1"/>
  <c r="X97" i="4"/>
  <c r="X35" i="4"/>
  <c r="X68" i="4" s="1"/>
  <c r="W131" i="4"/>
  <c r="Z148" i="4"/>
  <c r="Z93" i="4" s="1"/>
  <c r="T24" i="4"/>
  <c r="S146" i="4"/>
  <c r="X70" i="4" l="1"/>
  <c r="X65" i="4"/>
  <c r="Y97" i="4"/>
  <c r="Y35" i="4"/>
  <c r="Y65" i="4" s="1"/>
  <c r="AA148" i="4"/>
  <c r="AA93" i="4" s="1"/>
  <c r="U24" i="4"/>
  <c r="T146" i="4"/>
  <c r="Y68" i="4" l="1"/>
  <c r="Z97" i="4"/>
  <c r="Z35" i="4"/>
  <c r="Z68" i="4" s="1"/>
  <c r="Y131" i="4"/>
  <c r="X131" i="4"/>
  <c r="AB148" i="4"/>
  <c r="AB93" i="4" s="1"/>
  <c r="V24" i="4"/>
  <c r="U146" i="4"/>
  <c r="Z70" i="4" l="1"/>
  <c r="Z65" i="4"/>
  <c r="AA97" i="4"/>
  <c r="Y70" i="4"/>
  <c r="AA35" i="4"/>
  <c r="AA68" i="4" s="1"/>
  <c r="AC148" i="4"/>
  <c r="AC93" i="4" s="1"/>
  <c r="W24" i="4"/>
  <c r="V146" i="4"/>
  <c r="AA70" i="4" l="1"/>
  <c r="AA65" i="4"/>
  <c r="AB97" i="4"/>
  <c r="AB35" i="4"/>
  <c r="AB65" i="4" s="1"/>
  <c r="AA131" i="4"/>
  <c r="Z131" i="4"/>
  <c r="AB68" i="4"/>
  <c r="AD148" i="4"/>
  <c r="AD93" i="4" s="1"/>
  <c r="X24" i="4"/>
  <c r="W146" i="4"/>
  <c r="AC97" i="4" l="1"/>
  <c r="AB70" i="4"/>
  <c r="AC35" i="4"/>
  <c r="AC65" i="4" s="1"/>
  <c r="AD97" i="4"/>
  <c r="AE148" i="4"/>
  <c r="AE93" i="4" s="1"/>
  <c r="Y24" i="4"/>
  <c r="X146" i="4"/>
  <c r="AC68" i="4" l="1"/>
  <c r="AD35" i="4"/>
  <c r="AD65" i="4" s="1"/>
  <c r="AB131" i="4"/>
  <c r="AE97" i="4"/>
  <c r="AF148" i="4"/>
  <c r="AF93" i="4" s="1"/>
  <c r="Z24" i="4"/>
  <c r="Y146" i="4"/>
  <c r="AD68" i="4" l="1"/>
  <c r="AD70" i="4" s="1"/>
  <c r="AC70" i="4"/>
  <c r="AF97" i="4"/>
  <c r="AE35" i="4"/>
  <c r="AE68" i="4" s="1"/>
  <c r="AC131" i="4"/>
  <c r="AG148" i="4"/>
  <c r="AG93" i="4" s="1"/>
  <c r="AA24" i="4"/>
  <c r="Z146" i="4"/>
  <c r="AE70" i="4" l="1"/>
  <c r="AE65" i="4"/>
  <c r="AF35" i="4"/>
  <c r="AF65" i="4" s="1"/>
  <c r="AD131" i="4"/>
  <c r="AH148" i="4"/>
  <c r="AH93" i="4" s="1"/>
  <c r="AB24" i="4"/>
  <c r="AA146" i="4"/>
  <c r="AG97" i="4" l="1"/>
  <c r="AF68" i="4"/>
  <c r="AG35" i="4"/>
  <c r="AG65" i="4" s="1"/>
  <c r="AF131" i="4"/>
  <c r="AE131" i="4"/>
  <c r="AI148" i="4"/>
  <c r="AI93" i="4" s="1"/>
  <c r="AC24" i="4"/>
  <c r="AB146" i="4"/>
  <c r="AG68" i="4" l="1"/>
  <c r="AG70" i="4" s="1"/>
  <c r="AF70" i="4"/>
  <c r="AH97" i="4"/>
  <c r="AH35" i="4"/>
  <c r="AH65" i="4" s="1"/>
  <c r="AJ148" i="4"/>
  <c r="AJ93" i="4" s="1"/>
  <c r="AD24" i="4"/>
  <c r="AC146" i="4"/>
  <c r="AI97" i="4" l="1"/>
  <c r="AH68" i="4"/>
  <c r="AI35" i="4"/>
  <c r="AI68" i="4" s="1"/>
  <c r="AG131" i="4"/>
  <c r="AK148" i="4"/>
  <c r="AK93" i="4" s="1"/>
  <c r="AE24" i="4"/>
  <c r="AD146" i="4"/>
  <c r="AI70" i="4" l="1"/>
  <c r="AH70" i="4"/>
  <c r="AI65" i="4"/>
  <c r="AJ97" i="4"/>
  <c r="AK97" i="4"/>
  <c r="AJ35" i="4"/>
  <c r="AJ65" i="4" s="1"/>
  <c r="AH131" i="4"/>
  <c r="AF24" i="4"/>
  <c r="AE146" i="4"/>
  <c r="AJ68" i="4" l="1"/>
  <c r="AJ70" i="4" s="1"/>
  <c r="AK35" i="4"/>
  <c r="AM35" i="4" s="1"/>
  <c r="AL35" i="4" s="1"/>
  <c r="AN35" i="4" s="1"/>
  <c r="AI131" i="4"/>
  <c r="AL70" i="4"/>
  <c r="AL97" i="4"/>
  <c r="AG24" i="4"/>
  <c r="AF146" i="4"/>
  <c r="AK68" i="4" l="1"/>
  <c r="AN65" i="4"/>
  <c r="AK65" i="4"/>
  <c r="AK70" i="4"/>
  <c r="AJ131" i="4"/>
  <c r="AH24" i="4"/>
  <c r="AG146" i="4"/>
  <c r="AK131" i="4" l="1"/>
  <c r="AI24" i="4"/>
  <c r="AH146" i="4"/>
  <c r="AN97" i="4" l="1"/>
  <c r="AN70" i="4"/>
  <c r="AJ24" i="4"/>
  <c r="AI146" i="4"/>
  <c r="AK5" i="4" l="1"/>
  <c r="AJ146" i="4"/>
  <c r="AK146" i="4" l="1"/>
  <c r="AK24" i="4"/>
  <c r="G134" i="4" l="1"/>
  <c r="G140" i="4" s="1"/>
  <c r="I94" i="4"/>
  <c r="I98" i="4" s="1"/>
  <c r="I134" i="4" s="1"/>
  <c r="I140" i="4" s="1"/>
  <c r="J94" i="4" l="1"/>
  <c r="J98" i="4" s="1"/>
  <c r="J134" i="4" s="1"/>
  <c r="J140" i="4" s="1"/>
  <c r="K94" i="4" l="1"/>
  <c r="K98" i="4" s="1"/>
  <c r="K134" i="4" s="1"/>
  <c r="K140" i="4" s="1"/>
  <c r="L94" i="4" l="1"/>
  <c r="L98" i="4" s="1"/>
  <c r="L134" i="4" s="1"/>
  <c r="L140" i="4" s="1"/>
  <c r="M94" i="4" l="1"/>
  <c r="M98" i="4" s="1"/>
  <c r="M134" i="4" s="1"/>
  <c r="M140" i="4" s="1"/>
  <c r="N94" i="4" l="1"/>
  <c r="N98" i="4" s="1"/>
  <c r="N134" i="4" s="1"/>
  <c r="N140" i="4" s="1"/>
  <c r="O94" i="4" l="1"/>
  <c r="O98" i="4" s="1"/>
  <c r="O134" i="4" s="1"/>
  <c r="O140" i="4" s="1"/>
  <c r="P94" i="4" l="1"/>
  <c r="P98" i="4" s="1"/>
  <c r="P134" i="4" s="1"/>
  <c r="P140" i="4" s="1"/>
  <c r="Q94" i="4" l="1"/>
  <c r="Q98" i="4" s="1"/>
  <c r="Q134" i="4" s="1"/>
  <c r="Q140" i="4" s="1"/>
  <c r="R94" i="4" l="1"/>
  <c r="R98" i="4" s="1"/>
  <c r="R134" i="4" s="1"/>
  <c r="R140" i="4" s="1"/>
  <c r="S94" i="4" l="1"/>
  <c r="S98" i="4" s="1"/>
  <c r="S134" i="4" s="1"/>
  <c r="S140" i="4" s="1"/>
  <c r="T94" i="4" l="1"/>
  <c r="T98" i="4" s="1"/>
  <c r="T134" i="4" s="1"/>
  <c r="T140" i="4" s="1"/>
  <c r="U94" i="4" l="1"/>
  <c r="U98" i="4" s="1"/>
  <c r="U134" i="4" s="1"/>
  <c r="U140" i="4" s="1"/>
  <c r="V94" i="4" l="1"/>
  <c r="V98" i="4" s="1"/>
  <c r="V134" i="4" s="1"/>
  <c r="V140" i="4" s="1"/>
  <c r="W94" i="4" l="1"/>
  <c r="W98" i="4" s="1"/>
  <c r="W134" i="4" s="1"/>
  <c r="W140" i="4" s="1"/>
  <c r="X94" i="4" l="1"/>
  <c r="X98" i="4" s="1"/>
  <c r="X134" i="4" s="1"/>
  <c r="X140" i="4" s="1"/>
  <c r="Y94" i="4" l="1"/>
  <c r="Y98" i="4" s="1"/>
  <c r="Y134" i="4" s="1"/>
  <c r="Y140" i="4" s="1"/>
  <c r="Z94" i="4" l="1"/>
  <c r="Z98" i="4" s="1"/>
  <c r="Z134" i="4" s="1"/>
  <c r="Z140" i="4" s="1"/>
  <c r="AA94" i="4" l="1"/>
  <c r="AA98" i="4" s="1"/>
  <c r="AA134" i="4" s="1"/>
  <c r="AA140" i="4" s="1"/>
  <c r="AB94" i="4" l="1"/>
  <c r="AB98" i="4" s="1"/>
  <c r="AB134" i="4" s="1"/>
  <c r="AB140" i="4" s="1"/>
  <c r="AC94" i="4" l="1"/>
  <c r="AC98" i="4" s="1"/>
  <c r="AC134" i="4" s="1"/>
  <c r="AC140" i="4" s="1"/>
  <c r="AD94" i="4" l="1"/>
  <c r="AD98" i="4" s="1"/>
  <c r="AD134" i="4" s="1"/>
  <c r="AD140" i="4" s="1"/>
  <c r="AE94" i="4" l="1"/>
  <c r="AE98" i="4" s="1"/>
  <c r="AE134" i="4" s="1"/>
  <c r="AE140" i="4" s="1"/>
  <c r="AF94" i="4" l="1"/>
  <c r="AF98" i="4" s="1"/>
  <c r="AF134" i="4" s="1"/>
  <c r="AF140" i="4" s="1"/>
  <c r="AG94" i="4" l="1"/>
  <c r="AG98" i="4" s="1"/>
  <c r="AG134" i="4" s="1"/>
  <c r="AG140" i="4" s="1"/>
  <c r="AH94" i="4" l="1"/>
  <c r="AH98" i="4" s="1"/>
  <c r="AH134" i="4" s="1"/>
  <c r="AH140" i="4" s="1"/>
  <c r="AI94" i="4" l="1"/>
  <c r="AI98" i="4" s="1"/>
  <c r="AI134" i="4" s="1"/>
  <c r="AI140" i="4" s="1"/>
  <c r="AJ94" i="4" l="1"/>
  <c r="AJ98" i="4" s="1"/>
  <c r="AJ134" i="4" s="1"/>
  <c r="AJ140" i="4" s="1"/>
  <c r="AK94" i="4" l="1"/>
  <c r="AK98" i="4" s="1"/>
  <c r="AK134" i="4" s="1"/>
  <c r="AK140" i="4" s="1"/>
  <c r="AL98" i="4" l="1"/>
  <c r="AN98" i="4" l="1"/>
  <c r="AN134" i="4" s="1"/>
  <c r="AN140" i="4" s="1"/>
  <c r="G19" i="4" s="1"/>
  <c r="H23" i="8" l="1"/>
  <c r="G21" i="4"/>
  <c r="H25" i="8" s="1"/>
  <c r="AL65" i="4" l="1"/>
  <c r="AL134" i="4" s="1"/>
  <c r="AL140" i="4" s="1"/>
</calcChain>
</file>

<file path=xl/sharedStrings.xml><?xml version="1.0" encoding="utf-8"?>
<sst xmlns="http://schemas.openxmlformats.org/spreadsheetml/2006/main" count="220" uniqueCount="189">
  <si>
    <t>Year 0</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</si>
  <si>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</si>
  <si>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</si>
  <si>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</si>
  <si>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</si>
  <si>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</si>
  <si>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</si>
  <si>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</si>
  <si>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</si>
  <si>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</si>
  <si>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</si>
  <si>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</si>
  <si>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</si>
  <si>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</si>
  <si>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</si>
  <si>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</si>
  <si>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</si>
  <si>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</si>
  <si>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</si>
  <si>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</si>
  <si>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</si>
  <si>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</si>
  <si>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</si>
  <si>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</si>
  <si>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</si>
  <si>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</si>
  <si>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</si>
  <si>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</si>
  <si>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</si>
  <si>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</si>
  <si>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</si>
  <si>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Terminal Value</t>
  </si>
  <si>
    <t>Total Project Cost</t>
  </si>
  <si>
    <t>Funding Sources</t>
  </si>
  <si>
    <t>Cash</t>
  </si>
  <si>
    <t>Grants &amp; Contracts</t>
  </si>
  <si>
    <t>Debt (internal)</t>
  </si>
  <si>
    <t>Total Funding</t>
  </si>
  <si>
    <t>Project P&amp;L</t>
  </si>
  <si>
    <t>Government</t>
  </si>
  <si>
    <t>Private</t>
  </si>
  <si>
    <t>Contributions</t>
  </si>
  <si>
    <t>Endowment</t>
  </si>
  <si>
    <t>Investment income</t>
  </si>
  <si>
    <t>Room, board and other auxiliary</t>
  </si>
  <si>
    <t>Trademark, license, and royalty revenue</t>
  </si>
  <si>
    <t>Affiliated entity revenue</t>
  </si>
  <si>
    <t>Other sources</t>
  </si>
  <si>
    <t>Net assets released from restrictions</t>
  </si>
  <si>
    <t>F&amp;A recovery</t>
  </si>
  <si>
    <t>Grants &amp; contracts</t>
  </si>
  <si>
    <t>Total incremental revenue</t>
  </si>
  <si>
    <t>Salaries, wages, and benefits</t>
  </si>
  <si>
    <t>Interest expense</t>
  </si>
  <si>
    <t>Incremental revenue</t>
  </si>
  <si>
    <t>Incremental cash expenses</t>
  </si>
  <si>
    <t>Total incremental cash expense</t>
  </si>
  <si>
    <t>Earnings before depreciation</t>
  </si>
  <si>
    <t>Debt service (principal)</t>
  </si>
  <si>
    <t>Net cash impact</t>
  </si>
  <si>
    <t>Philanthropy</t>
  </si>
  <si>
    <t>Supplies expense</t>
  </si>
  <si>
    <t>Utilities Expense</t>
  </si>
  <si>
    <t>Services expense</t>
  </si>
  <si>
    <t>Travel and entertainment expense</t>
  </si>
  <si>
    <t>Repairs and maintenance expense</t>
  </si>
  <si>
    <t>Incremental cash expense savings</t>
  </si>
  <si>
    <t>Total incremental cash expense savings</t>
  </si>
  <si>
    <t>Deferred maintenance allocation</t>
  </si>
  <si>
    <t>Total cash transfers/uses</t>
  </si>
  <si>
    <t>Vanderbilt WACC</t>
  </si>
  <si>
    <t>$ Amount</t>
  </si>
  <si>
    <t>%</t>
  </si>
  <si>
    <t>WACC</t>
  </si>
  <si>
    <t>Cost of Equity</t>
  </si>
  <si>
    <r>
      <t>r</t>
    </r>
    <r>
      <rPr>
        <vertAlign val="subscript"/>
        <sz val="11"/>
        <color theme="1"/>
        <rFont val="Calibri"/>
        <family val="2"/>
        <scheme val="minor"/>
      </rPr>
      <t>f</t>
    </r>
  </si>
  <si>
    <t>3-mo t-bill</t>
  </si>
  <si>
    <t>Investments (Endowment)</t>
  </si>
  <si>
    <r>
      <t>r</t>
    </r>
    <r>
      <rPr>
        <vertAlign val="subscript"/>
        <sz val="11"/>
        <color theme="1"/>
        <rFont val="Calibri"/>
        <family val="2"/>
        <scheme val="minor"/>
      </rPr>
      <t>m</t>
    </r>
  </si>
  <si>
    <t>Assumed 25-yr avg.</t>
  </si>
  <si>
    <t>b</t>
  </si>
  <si>
    <t>Education, Unlevered</t>
  </si>
  <si>
    <t>CP</t>
  </si>
  <si>
    <t>L-T Debt</t>
  </si>
  <si>
    <t>CAPM</t>
  </si>
  <si>
    <t>Total</t>
  </si>
  <si>
    <t>5-yr</t>
  </si>
  <si>
    <t>10-yr</t>
  </si>
  <si>
    <t>25-yr</t>
  </si>
  <si>
    <t>Endowment Data</t>
  </si>
  <si>
    <t>Fiscal Year</t>
  </si>
  <si>
    <t>Return</t>
  </si>
  <si>
    <t>Growth assumption</t>
  </si>
  <si>
    <t>Notes</t>
  </si>
  <si>
    <t>GSF</t>
  </si>
  <si>
    <t>Assumptions</t>
  </si>
  <si>
    <t>PUC/sq ft</t>
  </si>
  <si>
    <t>Deferred maintenance/sq ft</t>
  </si>
  <si>
    <t>VU research contribution (cost share)</t>
  </si>
  <si>
    <t>NPV</t>
  </si>
  <si>
    <t>Net Present Value of Cash Flows</t>
  </si>
  <si>
    <t>VU research contribution includes cost sharing + unrecovered F&amp;A (per total Grants &amp; Contracts dollar)</t>
  </si>
  <si>
    <t>College of Arts &amp; Science</t>
  </si>
  <si>
    <t>Engineering</t>
  </si>
  <si>
    <t>School of Medicine</t>
  </si>
  <si>
    <t>Peabody</t>
  </si>
  <si>
    <t>Other</t>
  </si>
  <si>
    <t>Assumes 65% of grant rev</t>
  </si>
  <si>
    <t>ENG is $0.22 per $1 of grant</t>
  </si>
  <si>
    <t>except 5% in FY23 &amp; FY24</t>
  </si>
  <si>
    <t>VU avg per total RE dollar</t>
  </si>
  <si>
    <t>Total project value (cost) to Vanderbilt</t>
  </si>
  <si>
    <t>Net Vanderbilt Funding (project cost less gifts and grants)</t>
  </si>
  <si>
    <t>Excludes Capital Bank debt principal</t>
  </si>
  <si>
    <t>Insurance Expense</t>
  </si>
  <si>
    <t>Tuition And Educational Fees, Net</t>
  </si>
  <si>
    <t>Miscellaneous Revenue</t>
  </si>
  <si>
    <t>Miscellaneous Revenue from Affiliate</t>
  </si>
  <si>
    <t>Auxiliary Revenue from Affiliate</t>
  </si>
  <si>
    <t>Other Auxiliary Revenue</t>
  </si>
  <si>
    <t>Membership Fees Revenue</t>
  </si>
  <si>
    <t>Gross Room Revenue</t>
  </si>
  <si>
    <t>Financial Aid - Room and Board</t>
  </si>
  <si>
    <t>Summer Camp Fee Revenue</t>
  </si>
  <si>
    <t>Parking Garage Revenue</t>
  </si>
  <si>
    <t>Vehicle Registration Revenue</t>
  </si>
  <si>
    <t>Commission Revenue</t>
  </si>
  <si>
    <t>Meal Plan Revenue</t>
  </si>
  <si>
    <t>Rental Revenue</t>
  </si>
  <si>
    <t>Food and Beverage Revenue</t>
  </si>
  <si>
    <t>Foreign Affiliate - Operating Revenue</t>
  </si>
  <si>
    <t>Reimbursement from Third Parties</t>
  </si>
  <si>
    <t>Ticket Revenue</t>
  </si>
  <si>
    <t>Tournament Revenue</t>
  </si>
  <si>
    <t>Television Revenue</t>
  </si>
  <si>
    <t>Concession/Catering Revenue</t>
  </si>
  <si>
    <t>Conference and Seminar Revenue</t>
  </si>
  <si>
    <t>Salaries and Wages Expense</t>
  </si>
  <si>
    <t>Benefits Expense</t>
  </si>
  <si>
    <t>VUIT Expense</t>
  </si>
  <si>
    <t>PUC Expense</t>
  </si>
  <si>
    <t>$0.06 per $100 property value</t>
  </si>
  <si>
    <t>All Other Allocations</t>
  </si>
  <si>
    <t>For reference only - will be updated by FP&amp;A at Ffiscal year end</t>
  </si>
  <si>
    <t>Other Expense (excl 6745)</t>
  </si>
  <si>
    <t/>
  </si>
  <si>
    <t>Area</t>
  </si>
  <si>
    <t>Project Name</t>
  </si>
  <si>
    <t>Project Pro Forma</t>
  </si>
  <si>
    <t>Gross Tuition - UG</t>
  </si>
  <si>
    <t>Gross Tuition - Graduate</t>
  </si>
  <si>
    <t>Gross Tuition - Professional</t>
  </si>
  <si>
    <t>Financial Aid - UG</t>
  </si>
  <si>
    <t>Financial Aid - Graduate</t>
  </si>
  <si>
    <t>Financial Aid - Professional</t>
  </si>
  <si>
    <t>Rent Expense</t>
  </si>
  <si>
    <t>Advertising/Promotional Expense</t>
  </si>
  <si>
    <t>Gain/Loss on Sale of Asset</t>
  </si>
  <si>
    <t>Prizes/Awards Expense</t>
  </si>
  <si>
    <t>Business Tax Expense</t>
  </si>
  <si>
    <t>Property Tax Expense</t>
  </si>
  <si>
    <t>Excise Tax Expense</t>
  </si>
  <si>
    <t>Training/Professional Development Expense</t>
  </si>
  <si>
    <t>Bad Debt Expense</t>
  </si>
  <si>
    <t>Miscellaneous Expense</t>
  </si>
  <si>
    <t>Stipend Expense</t>
  </si>
  <si>
    <t>Student Health Insurance Expense</t>
  </si>
  <si>
    <t>Memberships and Dues Expense</t>
  </si>
  <si>
    <t>Unrelated Business Income Tax Expense</t>
  </si>
  <si>
    <t>Guarantees Expense</t>
  </si>
  <si>
    <t>VU WACC - ref only Tab</t>
  </si>
  <si>
    <t>This tab is where you will populate project specifics</t>
  </si>
  <si>
    <t>This tab is locked and will be updated annually by FP&amp;A</t>
  </si>
  <si>
    <t>Instructions</t>
  </si>
  <si>
    <r>
      <t xml:space="preserve">•The </t>
    </r>
    <r>
      <rPr>
        <b/>
        <sz val="11"/>
        <color theme="1"/>
        <rFont val="Calibri"/>
        <family val="2"/>
        <scheme val="minor"/>
      </rPr>
      <t>total funding should equal the total project cost</t>
    </r>
    <r>
      <rPr>
        <sz val="11"/>
        <color theme="1"/>
        <rFont val="Calibri"/>
        <family val="2"/>
        <scheme val="minor"/>
      </rPr>
      <t>. If there is a difference, then the variance amount will show. Balance the funding to the project cost to remove the error.</t>
    </r>
  </si>
  <si>
    <r>
      <t>•</t>
    </r>
    <r>
      <rPr>
        <b/>
        <sz val="11"/>
        <color theme="1"/>
        <rFont val="Calibri"/>
        <family val="2"/>
        <scheme val="minor"/>
      </rPr>
      <t>Growth assumptions</t>
    </r>
    <r>
      <rPr>
        <sz val="11"/>
        <color theme="1"/>
        <rFont val="Calibri"/>
        <family val="2"/>
        <scheme val="minor"/>
      </rPr>
      <t xml:space="preserve"> are prepopulated, but you may adjust as needed</t>
    </r>
  </si>
  <si>
    <r>
      <t xml:space="preserve">•Utilize the </t>
    </r>
    <r>
      <rPr>
        <b/>
        <sz val="11"/>
        <color theme="1"/>
        <rFont val="Calibri"/>
        <family val="2"/>
        <scheme val="minor"/>
      </rPr>
      <t>notes column</t>
    </r>
    <r>
      <rPr>
        <sz val="11"/>
        <color theme="1"/>
        <rFont val="Calibri"/>
        <family val="2"/>
        <scheme val="minor"/>
      </rPr>
      <t xml:space="preserve"> to communicate any growth assumption changes you make</t>
    </r>
  </si>
  <si>
    <r>
      <t>•I</t>
    </r>
    <r>
      <rPr>
        <b/>
        <sz val="11"/>
        <color theme="1"/>
        <rFont val="Calibri"/>
        <family val="2"/>
        <scheme val="minor"/>
      </rPr>
      <t>nsurance allocation rates</t>
    </r>
    <r>
      <rPr>
        <sz val="11"/>
        <color theme="1"/>
        <rFont val="Calibri"/>
        <family val="2"/>
        <scheme val="minor"/>
      </rPr>
      <t xml:space="preserve"> built into the spreadsheet reflect the cost for new square feet. For renovated spaces, you will want to use the increase in GSF due to the renovation as the basis of the calculation instead of the total GSF.</t>
    </r>
  </si>
  <si>
    <t>Project Pro Forma Tab</t>
  </si>
  <si>
    <t>Memo Attachment Tab</t>
  </si>
  <si>
    <t>This tab is setup and formatted. Just print the tab as-is to create the Memo Attachment Report</t>
  </si>
  <si>
    <r>
      <t xml:space="preserve">•Only populate </t>
    </r>
    <r>
      <rPr>
        <b/>
        <sz val="11"/>
        <color theme="1"/>
        <rFont val="Calibri"/>
        <family val="2"/>
        <scheme val="minor"/>
      </rPr>
      <t>yellow cells</t>
    </r>
    <r>
      <rPr>
        <sz val="11"/>
        <color theme="1"/>
        <rFont val="Calibri"/>
        <family val="2"/>
        <scheme val="minor"/>
      </rPr>
      <t>. Many white cells contain formulas that should not be changed</t>
    </r>
  </si>
  <si>
    <r>
      <t xml:space="preserve">•Areas should include a pro forma financial analysis with their capital project memo for all projects in excess of </t>
    </r>
    <r>
      <rPr>
        <b/>
        <sz val="11"/>
        <color theme="1"/>
        <rFont val="Calibri"/>
        <family val="2"/>
        <scheme val="minor"/>
      </rPr>
      <t>$XXM</t>
    </r>
  </si>
  <si>
    <r>
      <t xml:space="preserve">•Areas are to include any incremental revenue driven by the project, along with new, incremental operating expense (including internal expenses such as </t>
    </r>
    <r>
      <rPr>
        <b/>
        <sz val="11"/>
        <color theme="1"/>
        <rFont val="Calibri"/>
        <family val="2"/>
        <scheme val="minor"/>
      </rPr>
      <t>PUC</t>
    </r>
    <r>
      <rPr>
        <sz val="11"/>
        <color theme="1"/>
        <rFont val="Calibri"/>
        <family val="2"/>
        <scheme val="minor"/>
      </rPr>
      <t xml:space="preserve"> and </t>
    </r>
    <r>
      <rPr>
        <b/>
        <sz val="11"/>
        <color theme="1"/>
        <rFont val="Calibri"/>
        <family val="2"/>
        <scheme val="minor"/>
      </rPr>
      <t>Insurance</t>
    </r>
    <r>
      <rPr>
        <sz val="11"/>
        <color theme="1"/>
        <rFont val="Calibri"/>
        <family val="2"/>
        <scheme val="minor"/>
      </rPr>
      <t>); where possible, areas should also identify potential expense savings</t>
    </r>
  </si>
  <si>
    <r>
      <t xml:space="preserve">•Project pro forma is intended for a </t>
    </r>
    <r>
      <rPr>
        <b/>
        <sz val="11"/>
        <color theme="1"/>
        <rFont val="Calibri"/>
        <family val="2"/>
        <scheme val="minor"/>
      </rPr>
      <t>total Vanderbilt</t>
    </r>
    <r>
      <rPr>
        <sz val="11"/>
        <color theme="1"/>
        <rFont val="Calibri"/>
        <family val="2"/>
        <scheme val="minor"/>
      </rPr>
      <t xml:space="preserve"> perspective; areas should </t>
    </r>
    <r>
      <rPr>
        <b/>
        <sz val="11"/>
        <color theme="1"/>
        <rFont val="Calibri"/>
        <family val="2"/>
        <scheme val="minor"/>
      </rPr>
      <t>not</t>
    </r>
    <r>
      <rPr>
        <sz val="11"/>
        <color theme="1"/>
        <rFont val="Calibri"/>
        <family val="2"/>
        <scheme val="minor"/>
      </rPr>
      <t xml:space="preserve"> include internal allocations such as </t>
    </r>
    <r>
      <rPr>
        <b/>
        <sz val="11"/>
        <color theme="1"/>
        <rFont val="Calibri"/>
        <family val="2"/>
        <scheme val="minor"/>
      </rPr>
      <t>ASF</t>
    </r>
    <r>
      <rPr>
        <sz val="11"/>
        <color theme="1"/>
        <rFont val="Calibri"/>
        <family val="2"/>
        <scheme val="minor"/>
      </rPr>
      <t xml:space="preserve"> and </t>
    </r>
    <r>
      <rPr>
        <b/>
        <sz val="11"/>
        <color theme="1"/>
        <rFont val="Calibri"/>
        <family val="2"/>
        <scheme val="minor"/>
      </rPr>
      <t>AUA</t>
    </r>
    <r>
      <rPr>
        <sz val="11"/>
        <color theme="1"/>
        <rFont val="Calibri"/>
        <family val="2"/>
        <scheme val="minor"/>
      </rPr>
      <t>, as well as any repayment of capital bank debt principal</t>
    </r>
  </si>
  <si>
    <t>Notes:</t>
  </si>
  <si>
    <t xml:space="preserve"> - Net Present Value assumes perpetuity (no terminal value) along with 8.5% weighted average cost of capital</t>
  </si>
  <si>
    <t>Increase YoY</t>
  </si>
  <si>
    <r>
      <t xml:space="preserve">•Click on the plus symbol to the left of the rows to show hidden, </t>
    </r>
    <r>
      <rPr>
        <b/>
        <sz val="11"/>
        <color theme="1"/>
        <rFont val="Calibri"/>
        <family val="2"/>
        <scheme val="minor"/>
      </rPr>
      <t>additional details</t>
    </r>
    <r>
      <rPr>
        <sz val="11"/>
        <color theme="1"/>
        <rFont val="Calibri"/>
        <family val="2"/>
        <scheme val="minor"/>
      </rPr>
      <t xml:space="preserve">. You can use the detail cells to populate the data, or you can override the subtotal formulas with the data you want to reflect.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</si>
</sst>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_(* #,##0_);_(* \(#,##0\);_(* &quot;-&quot;??_);_(@_)"/>
    <numFmt numFmtId="166" formatCode="_(* #,##0.00000_);_(* \(#,##0.00000\);_(* &quot;-&quot;??_);_(@_)"/>
    <numFmt numFmtId="167" formatCode="&quot;$&quot;#,##0.00"/>
    <numFmt numFmtId="168" formatCode="&quot;$&quot;#,##0;&quot;$(&quot;#,##0&quot;)&quot;"/>
    <numFmt numFmtId="169" formatCode="&quot; -&quot;"/>
    <numFmt numFmtId="170" formatCode="&quot;-&quot;"/>
    <numFmt numFmtId="171" formatCode="&quot;(&quot;#,##0&quot;)&quot;;&quot;&quot;#,##0"/>
    <numFmt numFmtId="172" formatCode="&quot;$(&quot;#,##0&quot;)&quot;;&quot;$&quot;#,##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u/>
      <sz val="11"/>
      <color theme="1"/>
      <name val="Calibri"/>
      <family val="2"/>
      <scheme val="minor"/>
    </font>
    <font>
      <i/>
      <u/>
      <sz val="11"/>
      <color theme="1"/>
      <name val="Calibri"/>
      <family val="2"/>
      <scheme val="minor"/>
    </font>
    <font>
      <b/>
      <i/>
      <sz val="11"/>
      <color theme="1"/>
      <name val="Calibri"/>
      <family val="2"/>
      <scheme val="minor"/>
    </font>
    <font>
      <vertAlign val="subscript"/>
      <sz val="11"/>
      <color theme="1"/>
      <name val="Calibri"/>
      <family val="2"/>
      <scheme val="minor"/>
    </font>
    <font>
      <sz val="11"/>
      <color theme="1"/>
      <name val="Symbol"/>
      <family val="1"/>
      <charset val="2"/>
    </font>
    <font>
      <b/>
      <sz val="14"/>
      <color theme="1"/>
      <name val="Calibri"/>
      <family val="2"/>
      <scheme val="minor"/>
    </font>
    <font>
      <b/>
      <sz val="14"/>
      <color theme="0"/>
      <name val="Calibri"/>
      <family val="2"/>
      <scheme val="minor"/>
    </font>
    <font>
      <sz val="14"/>
      <color theme="0"/>
      <name val="Calibri"/>
      <family val="2"/>
      <scheme val="minor"/>
    </font>
    <font>
      <b/>
      <i/>
      <sz val="11"/>
      <color rgb="FFFF0000"/>
      <name val="Calibri"/>
      <family val="2"/>
      <scheme val="minor"/>
    </font>
    <font>
      <sz val="11"/>
      <color theme="1"/>
      <name val="Calibri"/>
      <family val="2"/>
    </font>
    <font>
      <sz val="11"/>
      <color theme="1"/>
      <name val="Tahoma"/>
      <family val="2"/>
    </font>
    <font>
      <b/>
      <sz val="16"/>
      <color theme="1"/>
      <name val="Tahoma"/>
      <family val="2"/>
    </font>
    <font>
      <sz val="16"/>
      <color theme="1"/>
      <name val="Tahoma"/>
      <family val="2"/>
    </font>
    <font>
      <i/>
      <sz val="16"/>
      <color theme="1"/>
      <name val="Tahoma"/>
      <family val="2"/>
    </font>
    <font>
      <b/>
      <sz val="16"/>
      <color theme="0"/>
      <name val="Tahoma"/>
      <family val="2"/>
    </font>
    <font>
      <sz val="16"/>
      <color theme="0"/>
      <name val="Tahoma"/>
      <family val="2"/>
    </font>
    <font>
      <b/>
      <sz val="11"/>
      <color theme="1"/>
      <name val="Tahoma"/>
      <family val="2"/>
    </font>
    <font>
      <b/>
      <sz val="11"/>
      <color theme="0"/>
      <name val="Tahoma"/>
      <family val="2"/>
    </font>
    <font>
      <sz val="11"/>
      <color theme="0"/>
      <name val="Tahoma"/>
      <family val="2"/>
    </font>
    <font>
      <b/>
      <sz val="18"/>
      <color theme="1"/>
      <name val="Tahoma"/>
      <family val="2"/>
    </font>
    <font>
      <sz val="18"/>
      <color theme="1"/>
      <name val="Tahoma"/>
      <family val="2"/>
    </font>
    <font>
      <i/>
      <sz val="10"/>
      <color rgb="FFFF0000"/>
      <name val="Tahoma"/>
      <family val="2"/>
    </font>
    <font>
      <b/>
      <sz val="11"/>
      <color rgb="FFFF0000"/>
      <name val="Calibri"/>
      <family val="2"/>
      <scheme val="minor"/>
    </font>
    <font>
      <b/>
      <sz val="12"/>
      <color theme="5" tint="-0.249977111117893"/>
      <name val="Calibri"/>
      <family val="2"/>
      <scheme val="minor"/>
    </font>
    <font>
      <b/>
      <sz val="12"/>
      <color theme="1"/>
      <name val="Calibri"/>
      <family val="2"/>
      <scheme val="minor"/>
    </font>
    <font>
      <b/>
      <sz val="18"/>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FFFF"/>
      </patternFill>
    </fill>
    <fill>
      <patternFill patternType="solid">
        <fgColor theme="1"/>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indexed="64"/>
      </left>
      <right style="thin">
        <color indexed="64"/>
      </right>
      <top style="thin">
        <color indexed="64"/>
      </top>
      <bottom/>
      <diagonal/>
    </border>
    <border>
      <left/>
      <right/>
      <top style="thin">
        <color theme="0"/>
      </top>
      <bottom style="thin">
        <color indexed="64"/>
      </bottom>
      <diagonal/>
    </border>
    <border>
      <left style="thin">
        <color theme="0"/>
      </left>
      <right style="thin">
        <color theme="0"/>
      </right>
      <top style="thin">
        <color indexed="64"/>
      </top>
      <bottom style="double">
        <color theme="1"/>
      </bottom>
      <diagonal/>
    </border>
    <border>
      <left/>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bottom/>
      <diagonal/>
    </border>
    <border>
      <left style="medium">
        <color theme="1"/>
      </left>
      <right style="thin">
        <color theme="0"/>
      </right>
      <top style="medium">
        <color theme="1"/>
      </top>
      <bottom style="thin">
        <color theme="0"/>
      </bottom>
      <diagonal/>
    </border>
    <border>
      <left style="thin">
        <color theme="0"/>
      </left>
      <right style="thin">
        <color theme="0"/>
      </right>
      <top style="medium">
        <color theme="1"/>
      </top>
      <bottom style="thin">
        <color theme="0"/>
      </bottom>
      <diagonal/>
    </border>
    <border>
      <left style="thin">
        <color theme="0"/>
      </left>
      <right style="medium">
        <color theme="1"/>
      </right>
      <top style="medium">
        <color theme="1"/>
      </top>
      <bottom style="thin">
        <color theme="0"/>
      </bottom>
      <diagonal/>
    </border>
    <border>
      <left style="medium">
        <color theme="1"/>
      </left>
      <right style="thin">
        <color theme="0"/>
      </right>
      <top/>
      <bottom style="thin">
        <color theme="0"/>
      </bottom>
      <diagonal/>
    </border>
    <border>
      <left style="thin">
        <color theme="0"/>
      </left>
      <right style="medium">
        <color theme="1"/>
      </right>
      <top/>
      <bottom style="thin">
        <color theme="0"/>
      </bottom>
      <diagonal/>
    </border>
    <border>
      <left style="medium">
        <color theme="1"/>
      </left>
      <right style="thin">
        <color theme="0"/>
      </right>
      <top style="thin">
        <color theme="0"/>
      </top>
      <bottom style="thin">
        <color theme="0"/>
      </bottom>
      <diagonal/>
    </border>
    <border>
      <left style="thin">
        <color theme="0"/>
      </left>
      <right style="medium">
        <color theme="1"/>
      </right>
      <top style="thin">
        <color theme="0"/>
      </top>
      <bottom style="thin">
        <color theme="0"/>
      </bottom>
      <diagonal/>
    </border>
    <border>
      <left style="medium">
        <color theme="1"/>
      </left>
      <right/>
      <top style="thin">
        <color theme="0"/>
      </top>
      <bottom style="thin">
        <color theme="0"/>
      </bottom>
      <diagonal/>
    </border>
    <border>
      <left style="medium">
        <color theme="1"/>
      </left>
      <right style="thin">
        <color theme="0"/>
      </right>
      <top style="thin">
        <color theme="0"/>
      </top>
      <bottom style="medium">
        <color theme="1"/>
      </bottom>
      <diagonal/>
    </border>
    <border>
      <left style="thin">
        <color theme="0"/>
      </left>
      <right style="thin">
        <color theme="0"/>
      </right>
      <top/>
      <bottom style="medium">
        <color theme="1"/>
      </bottom>
      <diagonal/>
    </border>
    <border>
      <left style="thin">
        <color theme="0"/>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indexed="64"/>
      </bottom>
      <diagonal/>
    </border>
    <border>
      <left style="thin">
        <color theme="7" tint="0.79998168889431442"/>
      </left>
      <right style="thin">
        <color theme="7" tint="0.79998168889431442"/>
      </right>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7" tint="0.79998168889431442"/>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4" fillId="0" borderId="0"/>
  </cellStyleXfs>
  <cellXfs count="265">
    <xf numFmtId="0" fontId="0" fillId="0" borderId="0" xfId="0"/>
    <xf numFmtId="0" fontId="2" fillId="0" borderId="0" xfId="0" applyFont="1"/>
    <xf numFmtId="0" fontId="4" fillId="0" borderId="0" xfId="0" applyFont="1"/>
    <xf numFmtId="0" fontId="7" fillId="0" borderId="5" xfId="0" applyFont="1" applyBorder="1"/>
    <xf numFmtId="0" fontId="2" fillId="0" borderId="6" xfId="0" applyFont="1" applyBorder="1" applyAlignment="1">
      <alignment horizontal="center"/>
    </xf>
    <xf numFmtId="0" fontId="2" fillId="0" borderId="7" xfId="0" applyFont="1" applyBorder="1" applyAlignment="1">
      <alignment horizontal="center"/>
    </xf>
    <xf numFmtId="0" fontId="0" fillId="0" borderId="6" xfId="0" applyBorder="1"/>
    <xf numFmtId="0" fontId="6" fillId="0" borderId="6" xfId="0" applyFont="1" applyBorder="1"/>
    <xf numFmtId="0" fontId="0" fillId="0" borderId="8" xfId="0" applyBorder="1"/>
    <xf numFmtId="0" fontId="0" fillId="0" borderId="9" xfId="0" applyBorder="1"/>
    <xf numFmtId="0" fontId="0" fillId="0" borderId="10" xfId="0" applyBorder="1"/>
    <xf numFmtId="10" fontId="0" fillId="0" borderId="0" xfId="1" applyNumberFormat="1" applyFont="1" applyBorder="1"/>
    <xf numFmtId="0" fontId="0" fillId="0" borderId="11" xfId="0" applyBorder="1"/>
    <xf numFmtId="6" fontId="0" fillId="0" borderId="0" xfId="0" applyNumberFormat="1" applyAlignment="1">
      <alignment horizontal="center"/>
    </xf>
    <xf numFmtId="164" fontId="0" fillId="0" borderId="0" xfId="0" applyNumberFormat="1" applyAlignment="1">
      <alignment horizontal="center"/>
    </xf>
    <xf numFmtId="164" fontId="0" fillId="0" borderId="10" xfId="0" applyNumberFormat="1" applyBorder="1" applyAlignment="1">
      <alignment horizontal="center"/>
    </xf>
    <xf numFmtId="164" fontId="0" fillId="0" borderId="0" xfId="0" applyNumberFormat="1"/>
    <xf numFmtId="10" fontId="0" fillId="0" borderId="0" xfId="0" applyNumberFormat="1"/>
    <xf numFmtId="0" fontId="9" fillId="0" borderId="0" xfId="0" applyFont="1"/>
    <xf numFmtId="2" fontId="0" fillId="0" borderId="0" xfId="0" applyNumberFormat="1" applyAlignment="1">
      <alignment horizontal="center"/>
    </xf>
    <xf numFmtId="0" fontId="0" fillId="0" borderId="0" xfId="0" applyAlignment="1">
      <alignment horizontal="center"/>
    </xf>
    <xf numFmtId="0" fontId="2" fillId="0" borderId="12" xfId="0" applyFont="1" applyBorder="1"/>
    <xf numFmtId="164" fontId="2" fillId="0" borderId="13" xfId="1" applyNumberFormat="1" applyFont="1" applyBorder="1"/>
    <xf numFmtId="164" fontId="2" fillId="0" borderId="4" xfId="0" applyNumberFormat="1" applyFont="1" applyBorder="1" applyAlignment="1">
      <alignment horizontal="center"/>
    </xf>
    <xf numFmtId="164" fontId="0" fillId="0" borderId="0" xfId="0" applyNumberFormat="1" applyAlignment="1">
      <alignment horizontal="right"/>
    </xf>
    <xf numFmtId="0" fontId="0" fillId="0" borderId="14" xfId="0" applyBorder="1"/>
    <xf numFmtId="164" fontId="0" fillId="0" borderId="0" xfId="1" applyNumberFormat="1" applyFont="1" applyBorder="1" applyAlignment="1">
      <alignment horizontal="right"/>
    </xf>
    <xf numFmtId="0" fontId="0" fillId="0" borderId="15" xfId="0" applyBorder="1"/>
    <xf numFmtId="0" fontId="0" fillId="0" borderId="16" xfId="0" applyBorder="1"/>
    <xf numFmtId="0" fontId="0" fillId="0" borderId="17" xfId="0" applyBorder="1"/>
    <xf numFmtId="0" fontId="5" fillId="0" borderId="0" xfId="0" applyFont="1" applyAlignment="1">
      <alignment horizontal="center"/>
    </xf>
    <xf numFmtId="164" fontId="0" fillId="0" borderId="0" xfId="1" applyNumberFormat="1" applyFont="1" applyAlignment="1">
      <alignment horizontal="center"/>
    </xf>
    <xf numFmtId="165" fontId="10" fillId="6" borderId="14" xfId="2" applyNumberFormat="1" applyFont="1" applyFill="1" applyBorder="1" applyAlignment="1">
      <alignment vertical="center"/>
    </xf>
    <xf numFmtId="0" fontId="15" fillId="0" borderId="0" xfId="4" applyFont="1"/>
    <xf numFmtId="0" fontId="15" fillId="0" borderId="0" xfId="4" applyFont="1" applyAlignment="1">
      <alignment horizontal="left" vertical="top" wrapText="1"/>
    </xf>
    <xf numFmtId="0" fontId="17" fillId="0" borderId="0" xfId="4" applyFont="1"/>
    <xf numFmtId="0" fontId="17" fillId="7" borderId="0" xfId="4" applyFont="1" applyFill="1" applyAlignment="1">
      <alignment horizontal="center" wrapText="1"/>
    </xf>
    <xf numFmtId="0" fontId="16" fillId="7" borderId="0" xfId="4" applyFont="1" applyFill="1" applyAlignment="1">
      <alignment horizontal="center" wrapText="1"/>
    </xf>
    <xf numFmtId="0" fontId="15" fillId="7" borderId="0" xfId="4" applyFont="1" applyFill="1" applyAlignment="1">
      <alignment horizontal="center" wrapText="1"/>
    </xf>
    <xf numFmtId="0" fontId="17" fillId="2" borderId="25" xfId="4" applyFont="1" applyFill="1" applyBorder="1"/>
    <xf numFmtId="0" fontId="17" fillId="2" borderId="25" xfId="4" applyFont="1" applyFill="1" applyBorder="1" applyAlignment="1">
      <alignment horizontal="center" vertical="top" wrapText="1"/>
    </xf>
    <xf numFmtId="0" fontId="16" fillId="2" borderId="25" xfId="4" applyFont="1" applyFill="1" applyBorder="1" applyAlignment="1">
      <alignment horizontal="center" vertical="top" wrapText="1"/>
    </xf>
    <xf numFmtId="0" fontId="15" fillId="2" borderId="25" xfId="4" applyFont="1" applyFill="1" applyBorder="1" applyAlignment="1">
      <alignment horizontal="center" vertical="top" wrapText="1"/>
    </xf>
    <xf numFmtId="0" fontId="15" fillId="2" borderId="25" xfId="4" applyFont="1" applyFill="1" applyBorder="1"/>
    <xf numFmtId="0" fontId="17" fillId="2" borderId="25" xfId="4" applyFont="1" applyFill="1" applyBorder="1" applyAlignment="1">
      <alignment horizontal="right" wrapText="1"/>
    </xf>
    <xf numFmtId="0" fontId="15" fillId="2" borderId="25" xfId="4" applyFont="1" applyFill="1" applyBorder="1" applyAlignment="1">
      <alignment horizontal="right" wrapText="1"/>
    </xf>
    <xf numFmtId="37" fontId="17" fillId="2" borderId="25" xfId="4" applyNumberFormat="1" applyFont="1" applyFill="1" applyBorder="1" applyAlignment="1">
      <alignment horizontal="right" wrapText="1"/>
    </xf>
    <xf numFmtId="0" fontId="16" fillId="2" borderId="25" xfId="4" applyFont="1" applyFill="1" applyBorder="1" applyAlignment="1">
      <alignment horizontal="left" wrapText="1" indent="3"/>
    </xf>
    <xf numFmtId="168" fontId="16" fillId="2" borderId="25" xfId="4" applyNumberFormat="1" applyFont="1" applyFill="1" applyBorder="1" applyAlignment="1">
      <alignment horizontal="right" wrapText="1"/>
    </xf>
    <xf numFmtId="0" fontId="17" fillId="2" borderId="31" xfId="4" applyFont="1" applyFill="1" applyBorder="1"/>
    <xf numFmtId="0" fontId="17" fillId="2" borderId="27" xfId="4" applyFont="1" applyFill="1" applyBorder="1"/>
    <xf numFmtId="0" fontId="17" fillId="2" borderId="27" xfId="4" applyFont="1" applyFill="1" applyBorder="1" applyAlignment="1">
      <alignment horizontal="right" wrapText="1"/>
    </xf>
    <xf numFmtId="171" fontId="17" fillId="2" borderId="25" xfId="4" applyNumberFormat="1" applyFont="1" applyFill="1" applyBorder="1" applyAlignment="1">
      <alignment horizontal="right" wrapText="1"/>
    </xf>
    <xf numFmtId="37" fontId="17" fillId="2" borderId="27" xfId="4" applyNumberFormat="1" applyFont="1" applyFill="1" applyBorder="1" applyAlignment="1">
      <alignment horizontal="right" wrapText="1"/>
    </xf>
    <xf numFmtId="0" fontId="17" fillId="2" borderId="33" xfId="4" applyFont="1" applyFill="1" applyBorder="1"/>
    <xf numFmtId="0" fontId="17" fillId="2" borderId="33" xfId="4" applyFont="1" applyFill="1" applyBorder="1" applyAlignment="1">
      <alignment horizontal="right" wrapText="1"/>
    </xf>
    <xf numFmtId="37" fontId="17" fillId="2" borderId="33" xfId="4" applyNumberFormat="1" applyFont="1" applyFill="1" applyBorder="1" applyAlignment="1">
      <alignment horizontal="right" wrapText="1"/>
    </xf>
    <xf numFmtId="171" fontId="17" fillId="2" borderId="33" xfId="4" applyNumberFormat="1" applyFont="1" applyFill="1" applyBorder="1" applyAlignment="1">
      <alignment horizontal="right" wrapText="1"/>
    </xf>
    <xf numFmtId="0" fontId="15" fillId="2" borderId="32" xfId="4" applyFont="1" applyFill="1" applyBorder="1" applyAlignment="1">
      <alignment horizontal="right" wrapText="1"/>
    </xf>
    <xf numFmtId="0" fontId="17" fillId="2" borderId="32" xfId="4" applyFont="1" applyFill="1" applyBorder="1" applyAlignment="1">
      <alignment horizontal="right" wrapText="1"/>
    </xf>
    <xf numFmtId="37" fontId="17" fillId="2" borderId="36" xfId="4" applyNumberFormat="1" applyFont="1" applyFill="1" applyBorder="1" applyAlignment="1">
      <alignment horizontal="right" wrapText="1"/>
    </xf>
    <xf numFmtId="0" fontId="15" fillId="2" borderId="27" xfId="4" applyFont="1" applyFill="1" applyBorder="1"/>
    <xf numFmtId="0" fontId="15" fillId="2" borderId="27" xfId="4" applyFont="1" applyFill="1" applyBorder="1" applyAlignment="1">
      <alignment horizontal="left" wrapText="1"/>
    </xf>
    <xf numFmtId="0" fontId="15" fillId="2" borderId="27" xfId="4" applyFont="1" applyFill="1" applyBorder="1" applyAlignment="1">
      <alignment horizontal="right" wrapText="1"/>
    </xf>
    <xf numFmtId="37" fontId="15" fillId="2" borderId="27" xfId="4" applyNumberFormat="1" applyFont="1" applyFill="1" applyBorder="1" applyAlignment="1">
      <alignment horizontal="right" wrapText="1"/>
    </xf>
    <xf numFmtId="171" fontId="15" fillId="2" borderId="27" xfId="4" applyNumberFormat="1" applyFont="1" applyFill="1" applyBorder="1" applyAlignment="1">
      <alignment horizontal="right" wrapText="1"/>
    </xf>
    <xf numFmtId="0" fontId="15" fillId="2" borderId="25" xfId="4" applyFont="1" applyFill="1" applyBorder="1" applyAlignment="1">
      <alignment horizontal="left" wrapText="1"/>
    </xf>
    <xf numFmtId="37" fontId="15" fillId="2" borderId="25" xfId="4" applyNumberFormat="1" applyFont="1" applyFill="1" applyBorder="1" applyAlignment="1">
      <alignment horizontal="right" wrapText="1"/>
    </xf>
    <xf numFmtId="171" fontId="15" fillId="2" borderId="25" xfId="4" applyNumberFormat="1" applyFont="1" applyFill="1" applyBorder="1" applyAlignment="1">
      <alignment horizontal="right" wrapText="1"/>
    </xf>
    <xf numFmtId="0" fontId="21" fillId="2" borderId="25" xfId="4" applyFont="1" applyFill="1" applyBorder="1" applyAlignment="1">
      <alignment horizontal="left" wrapText="1" indent="3"/>
    </xf>
    <xf numFmtId="168" fontId="21" fillId="2" borderId="25" xfId="4" applyNumberFormat="1" applyFont="1" applyFill="1" applyBorder="1" applyAlignment="1">
      <alignment horizontal="right" wrapText="1"/>
    </xf>
    <xf numFmtId="172" fontId="21" fillId="2" borderId="25" xfId="4" applyNumberFormat="1" applyFont="1" applyFill="1" applyBorder="1" applyAlignment="1">
      <alignment horizontal="right" wrapText="1"/>
    </xf>
    <xf numFmtId="170" fontId="15" fillId="2" borderId="25" xfId="4" applyNumberFormat="1" applyFont="1" applyFill="1" applyBorder="1" applyAlignment="1">
      <alignment horizontal="right" wrapText="1"/>
    </xf>
    <xf numFmtId="0" fontId="21" fillId="2" borderId="25" xfId="4" applyFont="1" applyFill="1" applyBorder="1" applyAlignment="1">
      <alignment horizontal="left" wrapText="1"/>
    </xf>
    <xf numFmtId="0" fontId="22" fillId="0" borderId="25" xfId="4" applyFont="1" applyFill="1" applyBorder="1" applyAlignment="1">
      <alignment horizontal="left" wrapText="1"/>
    </xf>
    <xf numFmtId="0" fontId="23" fillId="0" borderId="25" xfId="4" applyFont="1" applyFill="1" applyBorder="1" applyAlignment="1">
      <alignment horizontal="right" wrapText="1"/>
    </xf>
    <xf numFmtId="170" fontId="22" fillId="0" borderId="25" xfId="4" applyNumberFormat="1" applyFont="1" applyFill="1" applyBorder="1" applyAlignment="1">
      <alignment horizontal="right" wrapText="1"/>
    </xf>
    <xf numFmtId="169" fontId="22" fillId="0" borderId="25" xfId="4" applyNumberFormat="1" applyFont="1" applyFill="1" applyBorder="1" applyAlignment="1">
      <alignment horizontal="right" wrapText="1"/>
    </xf>
    <xf numFmtId="0" fontId="15" fillId="7" borderId="0" xfId="4" applyFont="1" applyFill="1" applyBorder="1" applyAlignment="1">
      <alignment horizontal="right" wrapText="1"/>
    </xf>
    <xf numFmtId="0" fontId="23" fillId="0" borderId="25" xfId="4" applyFont="1" applyFill="1" applyBorder="1" applyAlignment="1">
      <alignment horizontal="left" wrapText="1"/>
    </xf>
    <xf numFmtId="168" fontId="22" fillId="0" borderId="25" xfId="4" applyNumberFormat="1" applyFont="1" applyFill="1" applyBorder="1" applyAlignment="1">
      <alignment horizontal="right" wrapText="1"/>
    </xf>
    <xf numFmtId="0" fontId="15" fillId="7" borderId="0" xfId="4" applyFont="1" applyFill="1" applyAlignment="1">
      <alignment horizontal="right" wrapText="1"/>
    </xf>
    <xf numFmtId="0" fontId="16" fillId="2" borderId="33" xfId="4" applyFont="1" applyFill="1" applyBorder="1" applyAlignment="1">
      <alignment horizontal="left" wrapText="1" indent="3"/>
    </xf>
    <xf numFmtId="0" fontId="17" fillId="2" borderId="37" xfId="4" applyFont="1" applyFill="1" applyBorder="1"/>
    <xf numFmtId="0" fontId="17" fillId="2" borderId="38" xfId="4" applyFont="1" applyFill="1" applyBorder="1" applyAlignment="1">
      <alignment horizontal="left" wrapText="1"/>
    </xf>
    <xf numFmtId="0" fontId="17" fillId="2" borderId="38" xfId="4" applyFont="1" applyFill="1" applyBorder="1" applyAlignment="1">
      <alignment horizontal="right" wrapText="1"/>
    </xf>
    <xf numFmtId="37" fontId="17" fillId="2" borderId="38" xfId="4" applyNumberFormat="1" applyFont="1" applyFill="1" applyBorder="1" applyAlignment="1">
      <alignment horizontal="right" wrapText="1"/>
    </xf>
    <xf numFmtId="171" fontId="17" fillId="2" borderId="39" xfId="4" applyNumberFormat="1" applyFont="1" applyFill="1" applyBorder="1" applyAlignment="1">
      <alignment horizontal="right" wrapText="1"/>
    </xf>
    <xf numFmtId="0" fontId="17" fillId="2" borderId="40" xfId="4" applyFont="1" applyFill="1" applyBorder="1"/>
    <xf numFmtId="172" fontId="16" fillId="2" borderId="41" xfId="4" applyNumberFormat="1" applyFont="1" applyFill="1" applyBorder="1" applyAlignment="1">
      <alignment horizontal="right" wrapText="1"/>
    </xf>
    <xf numFmtId="0" fontId="17" fillId="2" borderId="42" xfId="4" applyFont="1" applyFill="1" applyBorder="1"/>
    <xf numFmtId="172" fontId="16" fillId="2" borderId="43" xfId="4" applyNumberFormat="1" applyFont="1" applyFill="1" applyBorder="1" applyAlignment="1">
      <alignment horizontal="right" wrapText="1"/>
    </xf>
    <xf numFmtId="0" fontId="17" fillId="2" borderId="44" xfId="4" applyFont="1" applyFill="1" applyBorder="1"/>
    <xf numFmtId="171" fontId="17" fillId="2" borderId="43" xfId="4" applyNumberFormat="1" applyFont="1" applyFill="1" applyBorder="1" applyAlignment="1">
      <alignment horizontal="right" wrapText="1"/>
    </xf>
    <xf numFmtId="0" fontId="17" fillId="2" borderId="45" xfId="4" applyFont="1" applyFill="1" applyBorder="1"/>
    <xf numFmtId="0" fontId="17" fillId="2" borderId="46" xfId="4" applyFont="1" applyFill="1" applyBorder="1" applyAlignment="1">
      <alignment horizontal="left" wrapText="1"/>
    </xf>
    <xf numFmtId="0" fontId="17" fillId="2" borderId="46" xfId="4" applyFont="1" applyFill="1" applyBorder="1" applyAlignment="1">
      <alignment horizontal="right" wrapText="1"/>
    </xf>
    <xf numFmtId="168" fontId="16" fillId="2" borderId="27" xfId="4" applyNumberFormat="1" applyFont="1" applyFill="1" applyBorder="1" applyAlignment="1">
      <alignment horizontal="right" vertical="center" wrapText="1"/>
    </xf>
    <xf numFmtId="0" fontId="17" fillId="2" borderId="27" xfId="4" applyFont="1" applyFill="1" applyBorder="1" applyAlignment="1">
      <alignment horizontal="right" vertical="center" wrapText="1"/>
    </xf>
    <xf numFmtId="0" fontId="17" fillId="2" borderId="33" xfId="4" applyFont="1" applyFill="1" applyBorder="1" applyAlignment="1">
      <alignment horizontal="left" vertical="center" wrapText="1"/>
    </xf>
    <xf numFmtId="0" fontId="17" fillId="2" borderId="33" xfId="4" applyFont="1" applyFill="1" applyBorder="1" applyAlignment="1">
      <alignment horizontal="right" vertical="center" wrapText="1"/>
    </xf>
    <xf numFmtId="168" fontId="16" fillId="2" borderId="33" xfId="4" applyNumberFormat="1" applyFont="1" applyFill="1" applyBorder="1" applyAlignment="1">
      <alignment horizontal="right" vertical="center" wrapText="1"/>
    </xf>
    <xf numFmtId="0" fontId="17" fillId="5" borderId="35" xfId="4" applyFont="1" applyFill="1" applyBorder="1" applyAlignment="1">
      <alignment horizontal="left" vertical="center" wrapText="1"/>
    </xf>
    <xf numFmtId="0" fontId="17" fillId="5" borderId="35" xfId="4" applyFont="1" applyFill="1" applyBorder="1" applyAlignment="1">
      <alignment horizontal="right" vertical="center" wrapText="1"/>
    </xf>
    <xf numFmtId="37" fontId="17" fillId="5" borderId="35" xfId="4" applyNumberFormat="1" applyFont="1" applyFill="1" applyBorder="1" applyAlignment="1">
      <alignment horizontal="right" vertical="center" wrapText="1"/>
    </xf>
    <xf numFmtId="0" fontId="17" fillId="2" borderId="36" xfId="4" applyFont="1" applyFill="1" applyBorder="1" applyAlignment="1">
      <alignment horizontal="left" vertical="center" wrapText="1"/>
    </xf>
    <xf numFmtId="0" fontId="17" fillId="2" borderId="36" xfId="4" applyFont="1" applyFill="1" applyBorder="1" applyAlignment="1">
      <alignment horizontal="right" vertical="center" wrapText="1"/>
    </xf>
    <xf numFmtId="37" fontId="17" fillId="2" borderId="36" xfId="4" applyNumberFormat="1" applyFont="1" applyFill="1" applyBorder="1" applyAlignment="1">
      <alignment horizontal="right" vertical="center" wrapText="1"/>
    </xf>
    <xf numFmtId="0" fontId="19" fillId="3" borderId="34" xfId="4" applyFont="1" applyFill="1" applyBorder="1" applyAlignment="1">
      <alignment vertical="center" wrapText="1"/>
    </xf>
    <xf numFmtId="0" fontId="20" fillId="3" borderId="34" xfId="4" applyFont="1" applyFill="1" applyBorder="1" applyAlignment="1">
      <alignment horizontal="right" vertical="center" wrapText="1"/>
    </xf>
    <xf numFmtId="168" fontId="19" fillId="3" borderId="34" xfId="4" applyNumberFormat="1" applyFont="1" applyFill="1" applyBorder="1" applyAlignment="1">
      <alignment horizontal="right" vertical="center" wrapText="1"/>
    </xf>
    <xf numFmtId="0" fontId="17" fillId="2" borderId="25" xfId="4" applyFont="1" applyFill="1" applyBorder="1" applyAlignment="1">
      <alignment horizontal="left" vertical="center" wrapText="1"/>
    </xf>
    <xf numFmtId="0" fontId="17" fillId="2" borderId="25" xfId="4" applyFont="1" applyFill="1" applyBorder="1" applyAlignment="1">
      <alignment horizontal="right" vertical="center" wrapText="1"/>
    </xf>
    <xf numFmtId="5" fontId="17" fillId="2" borderId="25" xfId="4" applyNumberFormat="1" applyFont="1" applyFill="1" applyBorder="1" applyAlignment="1">
      <alignment horizontal="right" vertical="center" wrapText="1"/>
    </xf>
    <xf numFmtId="37" fontId="17" fillId="2" borderId="25" xfId="4" applyNumberFormat="1" applyFont="1" applyFill="1" applyBorder="1" applyAlignment="1">
      <alignment horizontal="right" vertical="center" wrapText="1"/>
    </xf>
    <xf numFmtId="0" fontId="16" fillId="2" borderId="25" xfId="4" applyFont="1" applyFill="1" applyBorder="1" applyAlignment="1">
      <alignment horizontal="left" vertical="center" wrapText="1"/>
    </xf>
    <xf numFmtId="168" fontId="16" fillId="2" borderId="25" xfId="4" applyNumberFormat="1" applyFont="1" applyFill="1" applyBorder="1" applyAlignment="1">
      <alignment horizontal="right" vertical="center" wrapText="1"/>
    </xf>
    <xf numFmtId="0" fontId="18" fillId="2" borderId="29" xfId="0" applyFont="1" applyFill="1" applyBorder="1" applyAlignment="1">
      <alignment horizontal="left" vertical="center"/>
    </xf>
    <xf numFmtId="0" fontId="17" fillId="2" borderId="26" xfId="4" applyFont="1" applyFill="1" applyBorder="1" applyAlignment="1">
      <alignment horizontal="right" vertical="center" wrapText="1"/>
    </xf>
    <xf numFmtId="37" fontId="17" fillId="2" borderId="26" xfId="4" applyNumberFormat="1" applyFont="1" applyFill="1" applyBorder="1" applyAlignment="1">
      <alignment horizontal="right" vertical="center" wrapText="1"/>
    </xf>
    <xf numFmtId="170" fontId="17" fillId="2" borderId="26" xfId="4" applyNumberFormat="1" applyFont="1" applyFill="1" applyBorder="1" applyAlignment="1">
      <alignment horizontal="right" vertical="center" wrapText="1"/>
    </xf>
    <xf numFmtId="165" fontId="17" fillId="2" borderId="27" xfId="2" applyNumberFormat="1" applyFont="1" applyFill="1" applyBorder="1" applyAlignment="1">
      <alignment horizontal="right" vertical="center" wrapText="1"/>
    </xf>
    <xf numFmtId="165" fontId="17" fillId="2" borderId="26" xfId="2" applyNumberFormat="1" applyFont="1" applyFill="1" applyBorder="1" applyAlignment="1">
      <alignment horizontal="right" vertical="center" wrapText="1"/>
    </xf>
    <xf numFmtId="165" fontId="17" fillId="2" borderId="30" xfId="2" applyNumberFormat="1" applyFont="1" applyFill="1" applyBorder="1" applyAlignment="1">
      <alignment horizontal="right" vertical="center" wrapText="1"/>
    </xf>
    <xf numFmtId="0" fontId="17" fillId="2" borderId="27" xfId="4" applyFont="1" applyFill="1" applyBorder="1" applyAlignment="1">
      <alignment horizontal="left" vertical="center" wrapText="1" indent="2"/>
    </xf>
    <xf numFmtId="0" fontId="17" fillId="2" borderId="25" xfId="4" applyFont="1" applyFill="1" applyBorder="1" applyAlignment="1">
      <alignment horizontal="left" vertical="center" wrapText="1" indent="2"/>
    </xf>
    <xf numFmtId="0" fontId="0" fillId="0" borderId="0" xfId="0" applyAlignment="1">
      <alignment vertical="center"/>
    </xf>
    <xf numFmtId="0" fontId="0" fillId="0" borderId="25" xfId="0" applyBorder="1"/>
    <xf numFmtId="0" fontId="2" fillId="0" borderId="25" xfId="0" applyFont="1" applyBorder="1"/>
    <xf numFmtId="0" fontId="0" fillId="0" borderId="25" xfId="0" applyBorder="1" applyAlignment="1">
      <alignment horizontal="left" vertical="center" indent="14"/>
    </xf>
    <xf numFmtId="0" fontId="4" fillId="0" borderId="25" xfId="0" applyFont="1" applyBorder="1"/>
    <xf numFmtId="0" fontId="0" fillId="0" borderId="25" xfId="0" applyBorder="1" applyAlignment="1">
      <alignment horizontal="left" vertical="center" wrapText="1" indent="14"/>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vertical="center"/>
    </xf>
    <xf numFmtId="0" fontId="2" fillId="2" borderId="28" xfId="0" applyFont="1" applyFill="1" applyBorder="1" applyAlignment="1">
      <alignment horizontal="center" vertical="center"/>
    </xf>
    <xf numFmtId="0" fontId="3" fillId="2" borderId="0" xfId="0" applyFont="1" applyFill="1" applyAlignment="1">
      <alignment horizontal="center" vertical="center" wrapText="1"/>
    </xf>
    <xf numFmtId="0" fontId="0" fillId="6" borderId="0" xfId="0" applyFill="1" applyAlignment="1">
      <alignment vertical="center"/>
    </xf>
    <xf numFmtId="0" fontId="0" fillId="6" borderId="0" xfId="0" applyFill="1" applyAlignment="1">
      <alignment horizontal="center" vertical="center"/>
    </xf>
    <xf numFmtId="5" fontId="2" fillId="6" borderId="1" xfId="0" applyNumberFormat="1" applyFont="1" applyFill="1" applyBorder="1" applyAlignment="1">
      <alignment vertical="center"/>
    </xf>
    <xf numFmtId="0" fontId="4" fillId="2" borderId="3" xfId="0" applyFont="1" applyFill="1" applyBorder="1" applyAlignment="1">
      <alignment horizontal="left" vertical="center"/>
    </xf>
    <xf numFmtId="0" fontId="0" fillId="2" borderId="3" xfId="0" applyFill="1" applyBorder="1" applyAlignment="1">
      <alignment vertical="center"/>
    </xf>
    <xf numFmtId="0" fontId="4" fillId="2" borderId="3" xfId="0" applyFont="1" applyFill="1" applyBorder="1" applyAlignment="1">
      <alignment vertical="center"/>
    </xf>
    <xf numFmtId="5" fontId="0" fillId="6" borderId="0" xfId="0" applyNumberFormat="1" applyFill="1" applyAlignment="1">
      <alignment vertical="center"/>
    </xf>
    <xf numFmtId="5" fontId="0" fillId="2" borderId="2" xfId="0" applyNumberFormat="1" applyFill="1" applyBorder="1" applyAlignment="1">
      <alignment vertical="center"/>
    </xf>
    <xf numFmtId="5" fontId="0" fillId="2" borderId="0" xfId="0" applyNumberFormat="1" applyFill="1" applyAlignment="1">
      <alignment vertical="center"/>
    </xf>
    <xf numFmtId="0" fontId="0" fillId="2" borderId="18" xfId="0" applyFill="1" applyBorder="1" applyAlignment="1">
      <alignment vertical="center"/>
    </xf>
    <xf numFmtId="0" fontId="0" fillId="2" borderId="19" xfId="0" applyFill="1" applyBorder="1" applyAlignment="1">
      <alignment horizontal="left" vertical="center"/>
    </xf>
    <xf numFmtId="0" fontId="0" fillId="2" borderId="19" xfId="0" applyFill="1" applyBorder="1" applyAlignment="1">
      <alignment vertical="center"/>
    </xf>
    <xf numFmtId="5" fontId="0" fillId="2" borderId="19" xfId="0" applyNumberFormat="1" applyFill="1" applyBorder="1" applyAlignment="1">
      <alignment vertical="center"/>
    </xf>
    <xf numFmtId="0" fontId="0" fillId="2" borderId="20" xfId="0" applyFill="1" applyBorder="1" applyAlignment="1">
      <alignment vertical="center"/>
    </xf>
    <xf numFmtId="0" fontId="0" fillId="2" borderId="21" xfId="0" applyFill="1" applyBorder="1" applyAlignment="1">
      <alignment vertical="center"/>
    </xf>
    <xf numFmtId="0" fontId="2" fillId="2" borderId="0" xfId="0" applyFont="1" applyFill="1" applyBorder="1" applyAlignment="1">
      <alignment horizontal="left" vertical="center"/>
    </xf>
    <xf numFmtId="0" fontId="0" fillId="2" borderId="0" xfId="0" applyFill="1" applyBorder="1" applyAlignment="1">
      <alignment vertical="center"/>
    </xf>
    <xf numFmtId="0" fontId="2" fillId="2" borderId="0" xfId="0" applyFont="1" applyFill="1" applyBorder="1" applyAlignment="1">
      <alignment vertical="center"/>
    </xf>
    <xf numFmtId="5" fontId="2" fillId="2" borderId="0" xfId="0" applyNumberFormat="1" applyFont="1" applyFill="1" applyBorder="1" applyAlignment="1">
      <alignment vertical="center"/>
    </xf>
    <xf numFmtId="0" fontId="0" fillId="2" borderId="22" xfId="0" applyFill="1" applyBorder="1" applyAlignment="1">
      <alignment vertical="center"/>
    </xf>
    <xf numFmtId="0" fontId="0" fillId="2" borderId="0" xfId="0" applyFill="1" applyBorder="1" applyAlignment="1">
      <alignment horizontal="left" vertical="center"/>
    </xf>
    <xf numFmtId="5" fontId="0" fillId="2" borderId="0" xfId="0" applyNumberFormat="1" applyFill="1" applyBorder="1" applyAlignment="1">
      <alignment vertical="center"/>
    </xf>
    <xf numFmtId="0" fontId="2" fillId="4" borderId="0" xfId="0" applyFont="1" applyFill="1" applyBorder="1" applyAlignment="1">
      <alignment horizontal="left" vertical="center"/>
    </xf>
    <xf numFmtId="0" fontId="0" fillId="4" borderId="0" xfId="0" applyFill="1" applyBorder="1" applyAlignment="1">
      <alignment vertical="center"/>
    </xf>
    <xf numFmtId="5" fontId="2" fillId="4" borderId="0" xfId="0" applyNumberFormat="1" applyFont="1" applyFill="1" applyBorder="1" applyAlignment="1">
      <alignment vertical="center"/>
    </xf>
    <xf numFmtId="0" fontId="11" fillId="3" borderId="0" xfId="0" applyFont="1" applyFill="1" applyBorder="1" applyAlignment="1">
      <alignment horizontal="left" vertical="center"/>
    </xf>
    <xf numFmtId="0" fontId="12" fillId="3" borderId="0" xfId="0" applyFont="1" applyFill="1" applyBorder="1" applyAlignment="1">
      <alignment vertical="center"/>
    </xf>
    <xf numFmtId="5" fontId="11" fillId="3" borderId="0" xfId="0" applyNumberFormat="1" applyFont="1" applyFill="1" applyBorder="1" applyAlignment="1">
      <alignment vertical="center"/>
    </xf>
    <xf numFmtId="0" fontId="13" fillId="2" borderId="0" xfId="0" applyFont="1" applyFill="1" applyAlignment="1">
      <alignment vertical="center"/>
    </xf>
    <xf numFmtId="0" fontId="0" fillId="2" borderId="23" xfId="0" applyFill="1" applyBorder="1" applyAlignment="1">
      <alignment vertical="center"/>
    </xf>
    <xf numFmtId="0" fontId="0" fillId="2" borderId="3" xfId="0" applyFill="1" applyBorder="1" applyAlignment="1">
      <alignment horizontal="left" vertical="center"/>
    </xf>
    <xf numFmtId="0" fontId="0" fillId="2" borderId="24" xfId="0" applyFill="1" applyBorder="1" applyAlignment="1">
      <alignment vertical="center"/>
    </xf>
    <xf numFmtId="0" fontId="3" fillId="2" borderId="0" xfId="0" applyFont="1" applyFill="1" applyAlignment="1">
      <alignment horizontal="center" vertical="center"/>
    </xf>
    <xf numFmtId="164" fontId="0" fillId="2" borderId="0" xfId="1" applyNumberFormat="1" applyFont="1" applyFill="1" applyAlignment="1">
      <alignment vertical="center"/>
    </xf>
    <xf numFmtId="0" fontId="0" fillId="2" borderId="0" xfId="0" applyFill="1" applyAlignment="1">
      <alignment horizontal="right" vertical="center"/>
    </xf>
    <xf numFmtId="8" fontId="4" fillId="2" borderId="0" xfId="0" applyNumberFormat="1" applyFont="1" applyFill="1" applyAlignment="1">
      <alignment vertical="center"/>
    </xf>
    <xf numFmtId="165" fontId="0" fillId="6" borderId="0" xfId="2" applyNumberFormat="1" applyFont="1" applyFill="1" applyAlignment="1">
      <alignment vertical="center"/>
    </xf>
    <xf numFmtId="165" fontId="0" fillId="0" borderId="25" xfId="2" applyNumberFormat="1" applyFont="1" applyFill="1" applyBorder="1" applyAlignment="1">
      <alignment vertical="center"/>
    </xf>
    <xf numFmtId="165" fontId="2" fillId="0" borderId="25" xfId="2" applyNumberFormat="1" applyFont="1" applyFill="1" applyBorder="1" applyAlignment="1">
      <alignment vertical="center"/>
    </xf>
    <xf numFmtId="0" fontId="4" fillId="2" borderId="0" xfId="0" applyFont="1" applyFill="1" applyAlignment="1">
      <alignment vertical="center"/>
    </xf>
    <xf numFmtId="165" fontId="0" fillId="6" borderId="3" xfId="2" applyNumberFormat="1" applyFont="1" applyFill="1" applyBorder="1" applyAlignment="1">
      <alignment vertical="center"/>
    </xf>
    <xf numFmtId="165" fontId="0" fillId="2" borderId="0" xfId="2" applyNumberFormat="1" applyFont="1" applyFill="1" applyAlignment="1">
      <alignment vertical="center"/>
    </xf>
    <xf numFmtId="165" fontId="2" fillId="0" borderId="27" xfId="2" applyNumberFormat="1" applyFont="1" applyFill="1" applyBorder="1" applyAlignment="1">
      <alignment vertical="center"/>
    </xf>
    <xf numFmtId="0" fontId="2" fillId="0" borderId="25" xfId="0" applyFont="1" applyFill="1" applyBorder="1" applyAlignment="1">
      <alignment vertical="center"/>
    </xf>
    <xf numFmtId="165" fontId="0" fillId="6" borderId="0" xfId="2" applyNumberFormat="1" applyFont="1" applyFill="1" applyBorder="1" applyAlignment="1">
      <alignment vertical="center"/>
    </xf>
    <xf numFmtId="44" fontId="0" fillId="2" borderId="0" xfId="3" applyFont="1" applyFill="1" applyAlignment="1">
      <alignment vertical="center"/>
    </xf>
    <xf numFmtId="165" fontId="2" fillId="0" borderId="26" xfId="2" applyNumberFormat="1" applyFont="1" applyFill="1" applyBorder="1" applyAlignment="1">
      <alignment vertical="center"/>
    </xf>
    <xf numFmtId="165" fontId="2" fillId="2" borderId="0" xfId="2" applyNumberFormat="1" applyFont="1" applyFill="1" applyAlignment="1">
      <alignment vertical="center"/>
    </xf>
    <xf numFmtId="166" fontId="0" fillId="2" borderId="0" xfId="2" applyNumberFormat="1" applyFont="1" applyFill="1" applyAlignment="1">
      <alignment vertical="center"/>
    </xf>
    <xf numFmtId="164" fontId="0" fillId="2" borderId="0" xfId="1" applyNumberFormat="1" applyFont="1" applyFill="1" applyAlignment="1">
      <alignment horizontal="left" vertical="center"/>
    </xf>
    <xf numFmtId="164" fontId="2" fillId="2" borderId="0" xfId="1" applyNumberFormat="1" applyFont="1" applyFill="1" applyAlignment="1">
      <alignment horizontal="left" vertical="center"/>
    </xf>
    <xf numFmtId="165" fontId="2" fillId="2" borderId="2" xfId="2" applyNumberFormat="1" applyFont="1" applyFill="1" applyBorder="1" applyAlignment="1">
      <alignment vertical="center"/>
    </xf>
    <xf numFmtId="164" fontId="2" fillId="2" borderId="0" xfId="1" applyNumberFormat="1" applyFont="1" applyFill="1" applyAlignment="1">
      <alignment vertical="center"/>
    </xf>
    <xf numFmtId="164" fontId="0" fillId="2" borderId="0" xfId="1" applyNumberFormat="1" applyFont="1" applyFill="1" applyBorder="1" applyAlignment="1">
      <alignment horizontal="left" vertical="center"/>
    </xf>
    <xf numFmtId="164" fontId="0" fillId="2" borderId="0" xfId="1" applyNumberFormat="1" applyFont="1" applyFill="1" applyBorder="1" applyAlignment="1">
      <alignment vertical="center"/>
    </xf>
    <xf numFmtId="0" fontId="0" fillId="2" borderId="0" xfId="0" applyFill="1" applyBorder="1" applyAlignment="1">
      <alignment horizontal="right" vertical="center"/>
    </xf>
    <xf numFmtId="164" fontId="7" fillId="2" borderId="5" xfId="1" applyNumberFormat="1" applyFont="1" applyFill="1" applyBorder="1" applyAlignment="1">
      <alignment horizontal="left" vertical="center"/>
    </xf>
    <xf numFmtId="164" fontId="0" fillId="2" borderId="6" xfId="1" applyNumberFormat="1" applyFont="1" applyFill="1" applyBorder="1" applyAlignment="1">
      <alignment vertical="center"/>
    </xf>
    <xf numFmtId="0" fontId="0" fillId="2" borderId="6" xfId="0" applyFill="1" applyBorder="1" applyAlignment="1">
      <alignment horizontal="right" vertical="center"/>
    </xf>
    <xf numFmtId="0" fontId="0" fillId="2" borderId="6" xfId="0" applyFill="1" applyBorder="1" applyAlignment="1">
      <alignment vertical="center"/>
    </xf>
    <xf numFmtId="0" fontId="0" fillId="2" borderId="8" xfId="0" applyFill="1" applyBorder="1" applyAlignment="1">
      <alignment vertical="center"/>
    </xf>
    <xf numFmtId="164" fontId="0" fillId="2" borderId="9" xfId="1" applyNumberFormat="1" applyFont="1" applyFill="1" applyBorder="1" applyAlignment="1">
      <alignment horizontal="left" vertical="center"/>
    </xf>
    <xf numFmtId="167" fontId="0" fillId="2" borderId="0" xfId="1" applyNumberFormat="1" applyFont="1" applyFill="1" applyBorder="1" applyAlignment="1">
      <alignment vertical="center"/>
    </xf>
    <xf numFmtId="0" fontId="0" fillId="2" borderId="11" xfId="0" applyFill="1" applyBorder="1" applyAlignment="1">
      <alignment vertical="center"/>
    </xf>
    <xf numFmtId="167" fontId="0" fillId="2" borderId="3" xfId="1" applyNumberFormat="1" applyFont="1" applyFill="1" applyBorder="1" applyAlignment="1">
      <alignment vertical="center"/>
    </xf>
    <xf numFmtId="164" fontId="2" fillId="2" borderId="15" xfId="1" applyNumberFormat="1" applyFont="1" applyFill="1" applyBorder="1" applyAlignment="1">
      <alignment horizontal="left" vertical="center"/>
    </xf>
    <xf numFmtId="167" fontId="2" fillId="2" borderId="16" xfId="1" applyNumberFormat="1" applyFont="1" applyFill="1" applyBorder="1" applyAlignment="1">
      <alignment vertical="center"/>
    </xf>
    <xf numFmtId="0" fontId="0" fillId="2" borderId="16" xfId="0" applyFill="1" applyBorder="1" applyAlignment="1">
      <alignment horizontal="right" vertical="center"/>
    </xf>
    <xf numFmtId="0" fontId="0" fillId="2" borderId="16" xfId="0" applyFill="1" applyBorder="1" applyAlignment="1">
      <alignment vertical="center"/>
    </xf>
    <xf numFmtId="0" fontId="0" fillId="2" borderId="17" xfId="0" applyFill="1" applyBorder="1" applyAlignment="1">
      <alignment vertical="center"/>
    </xf>
    <xf numFmtId="44" fontId="0" fillId="5" borderId="0" xfId="3" applyFont="1" applyFill="1" applyAlignment="1">
      <alignment vertical="center"/>
    </xf>
    <xf numFmtId="165" fontId="0" fillId="0" borderId="32" xfId="2" applyNumberFormat="1" applyFont="1" applyFill="1" applyBorder="1" applyAlignment="1">
      <alignment vertical="center"/>
    </xf>
    <xf numFmtId="165" fontId="0" fillId="0" borderId="52" xfId="2" applyNumberFormat="1" applyFont="1" applyFill="1" applyBorder="1" applyAlignment="1">
      <alignment vertical="center"/>
    </xf>
    <xf numFmtId="0" fontId="27" fillId="2" borderId="0" xfId="0" applyFont="1" applyFill="1" applyAlignment="1">
      <alignment vertical="center"/>
    </xf>
    <xf numFmtId="0" fontId="28" fillId="0" borderId="25" xfId="0" applyFont="1" applyBorder="1"/>
    <xf numFmtId="0" fontId="29" fillId="0" borderId="25" xfId="0" applyFont="1" applyBorder="1"/>
    <xf numFmtId="0" fontId="0" fillId="2" borderId="0" xfId="0" applyFill="1" applyAlignment="1">
      <alignment horizontal="left" vertical="center" indent="2"/>
    </xf>
    <xf numFmtId="164" fontId="0" fillId="2" borderId="3" xfId="1" applyNumberFormat="1" applyFont="1" applyFill="1" applyBorder="1" applyAlignment="1">
      <alignment vertical="center"/>
    </xf>
    <xf numFmtId="0" fontId="0" fillId="2" borderId="3" xfId="0" applyFill="1" applyBorder="1" applyAlignment="1">
      <alignment horizontal="right" vertical="center"/>
    </xf>
    <xf numFmtId="44" fontId="0" fillId="2" borderId="3" xfId="3" applyFont="1" applyFill="1" applyBorder="1" applyAlignment="1">
      <alignment vertical="center"/>
    </xf>
    <xf numFmtId="164" fontId="0" fillId="2" borderId="3" xfId="1" applyNumberFormat="1" applyFont="1" applyFill="1" applyBorder="1" applyAlignment="1">
      <alignment horizontal="left" vertical="center"/>
    </xf>
    <xf numFmtId="164" fontId="2" fillId="2" borderId="2" xfId="1" applyNumberFormat="1" applyFont="1" applyFill="1" applyBorder="1" applyAlignment="1">
      <alignment horizontal="left" vertical="center"/>
    </xf>
    <xf numFmtId="164" fontId="0" fillId="2" borderId="2" xfId="1" applyNumberFormat="1" applyFont="1" applyFill="1" applyBorder="1" applyAlignment="1">
      <alignment vertical="center"/>
    </xf>
    <xf numFmtId="0" fontId="2" fillId="2" borderId="2" xfId="0" applyFont="1" applyFill="1" applyBorder="1" applyAlignment="1">
      <alignment vertical="center"/>
    </xf>
    <xf numFmtId="0" fontId="0" fillId="2" borderId="2" xfId="0" applyFill="1" applyBorder="1" applyAlignment="1">
      <alignment vertical="center"/>
    </xf>
    <xf numFmtId="165" fontId="0" fillId="6" borderId="53" xfId="2" applyNumberFormat="1" applyFont="1" applyFill="1" applyBorder="1" applyAlignment="1">
      <alignment vertical="center"/>
    </xf>
    <xf numFmtId="0" fontId="0" fillId="0" borderId="25" xfId="0" applyBorder="1" applyAlignment="1">
      <alignment horizontal="left" vertical="center" wrapText="1" indent="14"/>
    </xf>
    <xf numFmtId="0" fontId="15" fillId="2" borderId="31" xfId="4" applyFont="1" applyFill="1" applyBorder="1"/>
    <xf numFmtId="0" fontId="15" fillId="2" borderId="33" xfId="4" applyFont="1" applyFill="1" applyBorder="1"/>
    <xf numFmtId="0" fontId="15" fillId="2" borderId="58" xfId="4" applyFont="1" applyFill="1" applyBorder="1"/>
    <xf numFmtId="0" fontId="15" fillId="2" borderId="32" xfId="4" applyFont="1" applyFill="1" applyBorder="1"/>
    <xf numFmtId="0" fontId="15" fillId="2" borderId="51" xfId="4" applyFont="1" applyFill="1" applyBorder="1"/>
    <xf numFmtId="0" fontId="15" fillId="2" borderId="55" xfId="4" applyFont="1" applyFill="1" applyBorder="1"/>
    <xf numFmtId="165" fontId="0" fillId="0" borderId="50" xfId="2" applyNumberFormat="1" applyFont="1" applyFill="1" applyBorder="1" applyAlignment="1">
      <alignment vertical="center"/>
    </xf>
    <xf numFmtId="165" fontId="0" fillId="6" borderId="59" xfId="2" applyNumberFormat="1" applyFont="1" applyFill="1" applyBorder="1" applyAlignment="1">
      <alignment vertical="center"/>
    </xf>
    <xf numFmtId="0" fontId="0" fillId="0" borderId="32" xfId="0" applyFill="1" applyBorder="1" applyAlignment="1">
      <alignment vertical="center"/>
    </xf>
    <xf numFmtId="165" fontId="0" fillId="0" borderId="58" xfId="2" applyNumberFormat="1" applyFont="1" applyFill="1" applyBorder="1" applyAlignment="1">
      <alignment vertical="center"/>
    </xf>
    <xf numFmtId="0" fontId="0" fillId="2" borderId="0" xfId="0" applyNumberFormat="1" applyFill="1" applyAlignment="1">
      <alignment vertical="center"/>
    </xf>
    <xf numFmtId="0" fontId="30" fillId="8" borderId="54" xfId="0" applyFont="1" applyFill="1" applyBorder="1" applyAlignment="1">
      <alignment horizontal="center" vertical="center"/>
    </xf>
    <xf numFmtId="0" fontId="30" fillId="8" borderId="31" xfId="0" applyFont="1" applyFill="1" applyBorder="1" applyAlignment="1">
      <alignment horizontal="center" vertical="center"/>
    </xf>
    <xf numFmtId="0" fontId="30" fillId="8" borderId="55" xfId="0" applyFont="1" applyFill="1" applyBorder="1" applyAlignment="1">
      <alignment horizontal="center" vertical="center"/>
    </xf>
    <xf numFmtId="0" fontId="30" fillId="8" borderId="56" xfId="0" applyFont="1" applyFill="1" applyBorder="1" applyAlignment="1">
      <alignment horizontal="center" vertical="center"/>
    </xf>
    <xf numFmtId="0" fontId="30" fillId="8" borderId="57" xfId="0" applyFont="1" applyFill="1" applyBorder="1" applyAlignment="1">
      <alignment horizontal="center" vertical="center"/>
    </xf>
    <xf numFmtId="0" fontId="30" fillId="8" borderId="58" xfId="0" applyFont="1" applyFill="1" applyBorder="1" applyAlignment="1">
      <alignment horizontal="center" vertical="center"/>
    </xf>
    <xf numFmtId="0" fontId="0" fillId="0" borderId="25" xfId="0" applyBorder="1" applyAlignment="1">
      <alignment horizontal="left" vertical="center" wrapText="1" indent="14"/>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10"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 xfId="0" applyFont="1" applyFill="1" applyBorder="1" applyAlignment="1">
      <alignment horizontal="center" vertical="center"/>
    </xf>
    <xf numFmtId="0" fontId="2" fillId="2" borderId="19" xfId="0" applyFont="1" applyFill="1" applyBorder="1" applyAlignment="1">
      <alignment horizontal="center" vertical="center"/>
    </xf>
    <xf numFmtId="0" fontId="23" fillId="0" borderId="25" xfId="4" applyFont="1" applyFill="1" applyBorder="1" applyAlignment="1">
      <alignment horizontal="center"/>
    </xf>
    <xf numFmtId="0" fontId="15" fillId="7" borderId="0" xfId="4" applyFont="1" applyFill="1" applyAlignment="1">
      <alignment horizontal="right"/>
    </xf>
    <xf numFmtId="0" fontId="15" fillId="7" borderId="0" xfId="4" applyFont="1" applyFill="1" applyAlignment="1">
      <alignment horizontal="left"/>
    </xf>
    <xf numFmtId="0" fontId="16" fillId="7" borderId="0" xfId="4" applyFont="1" applyFill="1" applyAlignment="1">
      <alignment horizontal="center"/>
    </xf>
    <xf numFmtId="0" fontId="24" fillId="7" borderId="0" xfId="4" applyFont="1" applyFill="1" applyAlignment="1">
      <alignment horizontal="center"/>
    </xf>
    <xf numFmtId="0" fontId="25" fillId="7" borderId="0" xfId="4" applyFont="1" applyFill="1" applyAlignment="1">
      <alignment horizontal="center"/>
    </xf>
    <xf numFmtId="37" fontId="26" fillId="2" borderId="47" xfId="4" applyNumberFormat="1" applyFont="1" applyFill="1" applyBorder="1" applyAlignment="1">
      <alignment horizontal="left" vertical="top" wrapText="1" indent="17"/>
    </xf>
    <xf numFmtId="37" fontId="26" fillId="2" borderId="48" xfId="4" applyNumberFormat="1" applyFont="1" applyFill="1" applyBorder="1" applyAlignment="1">
      <alignment horizontal="left" vertical="top" wrapText="1" indent="17"/>
    </xf>
    <xf numFmtId="37" fontId="26" fillId="2" borderId="49" xfId="4" applyNumberFormat="1" applyFont="1" applyFill="1" applyBorder="1" applyAlignment="1">
      <alignment horizontal="left" vertical="top" wrapText="1" indent="17"/>
    </xf>
    <xf numFmtId="0" fontId="17" fillId="2" borderId="50" xfId="4" applyFont="1" applyFill="1" applyBorder="1" applyAlignment="1">
      <alignment horizontal="left" vertical="center" wrapText="1"/>
    </xf>
    <xf numFmtId="0" fontId="17" fillId="2" borderId="51" xfId="4" applyFont="1" applyFill="1" applyBorder="1" applyAlignment="1">
      <alignment horizontal="left" vertical="center" wrapText="1"/>
    </xf>
    <xf numFmtId="0" fontId="17" fillId="2" borderId="32" xfId="4" applyFont="1" applyFill="1" applyBorder="1" applyAlignment="1">
      <alignment horizontal="left" vertical="center" wrapText="1"/>
    </xf>
    <xf numFmtId="14" fontId="23" fillId="0" borderId="25" xfId="4" applyNumberFormat="1" applyFont="1" applyFill="1" applyBorder="1" applyAlignment="1">
      <alignment horizontal="center"/>
    </xf>
    <xf numFmtId="0" fontId="0" fillId="0" borderId="0" xfId="0" applyAlignment="1">
      <alignment horizontal="center"/>
    </xf>
  </cellXfs>
  <cellStyles count="5">
    <cellStyle name="Comma" xfId="2" builtinId="3"/>
    <cellStyle name="Currency" xfId="3" builtinId="4"/>
    <cellStyle name="Normal" xfId="0" builtinId="0"/>
    <cellStyle name="Normal 2" xfId="4" xr:uid="{DF2D4D15-64C9-4333-9A87-F8B6AB02F048}"/>
    <cellStyle name="Percent" xfId="1" builtinId="5"/>
  </cellStyles>
  <dxfs count="2">
    <dxf>
      <font>
        <color theme="0"/>
      </font>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2686050</xdr:colOff>
      <xdr:row>9</xdr:row>
      <xdr:rowOff>815341</xdr:rowOff>
    </xdr:from>
    <xdr:to>
      <xdr:col>1</xdr:col>
      <xdr:colOff>3476625</xdr:colOff>
      <xdr:row>10</xdr:row>
      <xdr:rowOff>535545</xdr:rowOff>
    </xdr:to>
    <xdr:pic>
      <xdr:nvPicPr>
        <xdr:cNvPr id="2" name="Picture 1">
          <a:extLst>
            <a:ext uri="{FF2B5EF4-FFF2-40B4-BE49-F238E27FC236}">
              <a16:creationId xmlns:a16="http://schemas.microsoft.com/office/drawing/2014/main" id="{CF119B9A-85CD-44D2-AB9A-B3E0C8138AC5}"/>
            </a:ext>
          </a:extLst>
        </xdr:cNvPr>
        <xdr:cNvPicPr>
          <a:picLocks noChangeAspect="1"/>
        </xdr:cNvPicPr>
      </xdr:nvPicPr>
      <xdr:blipFill>
        <a:blip xmlns:r="http://schemas.openxmlformats.org/officeDocument/2006/relationships" r:embed="rId1"/>
        <a:stretch>
          <a:fillRect/>
        </a:stretch>
      </xdr:blipFill>
      <xdr:spPr>
        <a:xfrm>
          <a:off x="5076825" y="3796666"/>
          <a:ext cx="790575" cy="691754"/>
        </a:xfrm>
        <a:prstGeom prst="rect">
          <a:avLst/>
        </a:prstGeom>
      </xdr:spPr>
    </xdr:pic>
    <xdr:clientData/>
  </xdr:twoCellAnchor>
  <xdr:twoCellAnchor editAs="oneCell">
    <xdr:from>
      <xdr:col>0</xdr:col>
      <xdr:colOff>2124075</xdr:colOff>
      <xdr:row>14</xdr:row>
      <xdr:rowOff>466725</xdr:rowOff>
    </xdr:from>
    <xdr:to>
      <xdr:col>1</xdr:col>
      <xdr:colOff>5400675</xdr:colOff>
      <xdr:row>15</xdr:row>
      <xdr:rowOff>1441949</xdr:rowOff>
    </xdr:to>
    <xdr:pic>
      <xdr:nvPicPr>
        <xdr:cNvPr id="4" name="Picture 3">
          <a:extLst>
            <a:ext uri="{FF2B5EF4-FFF2-40B4-BE49-F238E27FC236}">
              <a16:creationId xmlns:a16="http://schemas.microsoft.com/office/drawing/2014/main" id="{217017D8-40DF-4519-BDDA-C8DE9D76BC81}"/>
            </a:ext>
          </a:extLst>
        </xdr:cNvPr>
        <xdr:cNvPicPr>
          <a:picLocks noChangeAspect="1"/>
        </xdr:cNvPicPr>
      </xdr:nvPicPr>
      <xdr:blipFill>
        <a:blip xmlns:r="http://schemas.openxmlformats.org/officeDocument/2006/relationships" r:embed="rId2"/>
        <a:stretch>
          <a:fillRect/>
        </a:stretch>
      </xdr:blipFill>
      <xdr:spPr>
        <a:xfrm>
          <a:off x="2124075" y="3762375"/>
          <a:ext cx="5667375" cy="1451474"/>
        </a:xfrm>
        <a:prstGeom prst="rect">
          <a:avLst/>
        </a:prstGeom>
      </xdr:spPr>
    </xdr:pic>
    <xdr:clientData/>
  </xdr:twoCellAnchor>
  <xdr:twoCellAnchor>
    <xdr:from>
      <xdr:col>1</xdr:col>
      <xdr:colOff>2446020</xdr:colOff>
      <xdr:row>10</xdr:row>
      <xdr:rowOff>36195</xdr:rowOff>
    </xdr:from>
    <xdr:to>
      <xdr:col>1</xdr:col>
      <xdr:colOff>2567940</xdr:colOff>
      <xdr:row>10</xdr:row>
      <xdr:rowOff>356235</xdr:rowOff>
    </xdr:to>
    <xdr:sp macro="" textlink="">
      <xdr:nvSpPr>
        <xdr:cNvPr id="3" name="Left Brace 2">
          <a:extLst>
            <a:ext uri="{FF2B5EF4-FFF2-40B4-BE49-F238E27FC236}">
              <a16:creationId xmlns:a16="http://schemas.microsoft.com/office/drawing/2014/main" id="{F813855C-64A2-4EA4-A01D-E36218BDBC4B}"/>
            </a:ext>
          </a:extLst>
        </xdr:cNvPr>
        <xdr:cNvSpPr/>
      </xdr:nvSpPr>
      <xdr:spPr>
        <a:xfrm>
          <a:off x="4836795" y="3989070"/>
          <a:ext cx="121920" cy="32004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clientData/>
  </xdr:twoCellAnchor>
  <xdr:oneCellAnchor>
    <xdr:from>
      <xdr:col>1</xdr:col>
      <xdr:colOff>1371600</xdr:colOff>
      <xdr:row>10</xdr:row>
      <xdr:rowOff>20955</xdr:rowOff>
    </xdr:from>
    <xdr:ext cx="1080167" cy="342786"/>
    <xdr:sp macro="" textlink="">
      <xdr:nvSpPr>
        <xdr:cNvPr id="5" name="TextBox 4">
          <a:extLst>
            <a:ext uri="{FF2B5EF4-FFF2-40B4-BE49-F238E27FC236}">
              <a16:creationId xmlns:a16="http://schemas.microsoft.com/office/drawing/2014/main" id="{74CC03FC-F749-4BF4-B6E0-DE393B189BAE}"/>
            </a:ext>
          </a:extLst>
        </xdr:cNvPr>
        <xdr:cNvSpPr txBox="1"/>
      </xdr:nvSpPr>
      <xdr:spPr>
        <a:xfrm>
          <a:off x="3762375" y="3973830"/>
          <a:ext cx="1080167"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i="1"/>
            <a:t>Click on "plus" sign to</a:t>
          </a:r>
        </a:p>
        <a:p>
          <a:r>
            <a:rPr lang="en-US" sz="800" i="1"/>
            <a:t>unhide</a:t>
          </a:r>
          <a:r>
            <a:rPr lang="en-US" sz="800" i="1" baseline="0"/>
            <a:t> subaccounts</a:t>
          </a:r>
          <a:endParaRPr lang="en-US" sz="800" i="1"/>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EFE32D-0C7E-4F12-BCC5-F24A247427A9}">
  <sheetPr codeName="Sheet1">
    <tabColor theme="5"/>
  </sheetPr>
  <dimension ref="A1:C20"/>
  <sheetViews>
    <sheetView tabSelected="1" workbookViewId="0">
      <selection activeCell="A3" sqref="A3:B3"/>
    </sheetView>
  </sheetViews>
  <sheetFormatPr defaultColWidth="9.140625" defaultRowHeight="15" x14ac:dyDescent="0.25"/>
  <cols>
    <col min="1" max="1" width="35.85546875" style="127" customWidth="1"/>
    <col min="2" max="2" width="102.7109375" style="127" customWidth="1"/>
    <col min="3" max="16384" width="9.140625" style="127"/>
  </cols>
  <sheetData>
    <row r="1" spans="1:3" x14ac:dyDescent="0.25">
      <c r="A1" s="238" t="s">
        <v>173</v>
      </c>
      <c r="B1" s="239"/>
      <c r="C1" s="240"/>
    </row>
    <row r="2" spans="1:3" ht="18.75" customHeight="1" x14ac:dyDescent="0.25">
      <c r="A2" s="241"/>
      <c r="B2" s="242"/>
      <c r="C2" s="243"/>
    </row>
    <row r="3" spans="1:3" s="129" customFormat="1" ht="32.25" customHeight="1" x14ac:dyDescent="0.25">
      <c r="A3" s="244" t="s">
        <v>182</v>
      </c>
      <c r="B3" s="244"/>
    </row>
    <row r="4" spans="1:3" s="129" customFormat="1" ht="37.15" customHeight="1" x14ac:dyDescent="0.25">
      <c r="A4" s="244" t="s">
        <v>183</v>
      </c>
      <c r="B4" s="244"/>
    </row>
    <row r="5" spans="1:3" s="129" customFormat="1" ht="37.15" customHeight="1" x14ac:dyDescent="0.25">
      <c r="A5" s="244" t="s">
        <v>184</v>
      </c>
      <c r="B5" s="244"/>
    </row>
    <row r="6" spans="1:3" s="129" customFormat="1" ht="32.25" customHeight="1" x14ac:dyDescent="0.25">
      <c r="A6" s="226"/>
      <c r="B6" s="226"/>
    </row>
    <row r="7" spans="1:3" x14ac:dyDescent="0.25">
      <c r="A7" s="128"/>
    </row>
    <row r="8" spans="1:3" ht="15.75" x14ac:dyDescent="0.25">
      <c r="A8" s="214" t="s">
        <v>178</v>
      </c>
      <c r="B8" s="130" t="s">
        <v>171</v>
      </c>
    </row>
    <row r="9" spans="1:3" s="129" customFormat="1" ht="32.25" customHeight="1" x14ac:dyDescent="0.25">
      <c r="A9" s="244" t="s">
        <v>181</v>
      </c>
      <c r="B9" s="244"/>
    </row>
    <row r="10" spans="1:3" s="129" customFormat="1" ht="76.5" customHeight="1" x14ac:dyDescent="0.25">
      <c r="A10" s="244" t="s">
        <v>188</v>
      </c>
      <c r="B10" s="244"/>
    </row>
    <row r="11" spans="1:3" s="129" customFormat="1" ht="48" customHeight="1" x14ac:dyDescent="0.25">
      <c r="A11" s="131"/>
      <c r="B11" s="131"/>
    </row>
    <row r="12" spans="1:3" s="129" customFormat="1" ht="31.5" customHeight="1" x14ac:dyDescent="0.25">
      <c r="A12" s="244" t="s">
        <v>175</v>
      </c>
      <c r="B12" s="244"/>
    </row>
    <row r="13" spans="1:3" s="129" customFormat="1" ht="31.5" customHeight="1" x14ac:dyDescent="0.25">
      <c r="A13" s="244" t="s">
        <v>176</v>
      </c>
      <c r="B13" s="244"/>
    </row>
    <row r="14" spans="1:3" s="129" customFormat="1" ht="37.5" customHeight="1" x14ac:dyDescent="0.25">
      <c r="A14" s="244" t="s">
        <v>177</v>
      </c>
      <c r="B14" s="244"/>
    </row>
    <row r="15" spans="1:3" s="129" customFormat="1" ht="37.5" customHeight="1" x14ac:dyDescent="0.25">
      <c r="A15" s="244" t="s">
        <v>174</v>
      </c>
      <c r="B15" s="244"/>
    </row>
    <row r="16" spans="1:3" s="129" customFormat="1" ht="128.25" customHeight="1" x14ac:dyDescent="0.25">
      <c r="A16" s="131"/>
      <c r="B16" s="131"/>
    </row>
    <row r="18" spans="1:2" ht="15.75" x14ac:dyDescent="0.25">
      <c r="A18" s="214" t="s">
        <v>179</v>
      </c>
      <c r="B18" s="130" t="s">
        <v>180</v>
      </c>
    </row>
    <row r="19" spans="1:2" ht="15.75" x14ac:dyDescent="0.25">
      <c r="A19" s="215"/>
      <c r="B19" s="130"/>
    </row>
    <row r="20" spans="1:2" ht="15.75" x14ac:dyDescent="0.25">
      <c r="A20" s="214" t="s">
        <v>170</v>
      </c>
      <c r="B20" s="130" t="s">
        <v>172</v>
      </c>
    </row>
  </sheetData>
  <customSheetViews>
    <customSheetView guid="{0E5D6326-6152-415E-9F4D-C1DC93EA26A8}">
      <selection activeCell="M14" sqref="M14"/>
      <pageMargins left="0.7" right="0.7" top="0.75" bottom="0.75" header="0.3" footer="0.3"/>
    </customSheetView>
  </customSheetViews>
  <mergeCells count="10">
    <mergeCell ref="A1:C2"/>
    <mergeCell ref="A9:B9"/>
    <mergeCell ref="A10:B10"/>
    <mergeCell ref="A13:B13"/>
    <mergeCell ref="A15:B15"/>
    <mergeCell ref="A12:B12"/>
    <mergeCell ref="A14:B14"/>
    <mergeCell ref="A3:B3"/>
    <mergeCell ref="A4:B4"/>
    <mergeCell ref="A5:B5"/>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3CAE3-B63F-4FDB-AAD0-AA7E0D6AC8BA}">
  <sheetPr codeName="Sheet2">
    <tabColor rgb="FFFFFF00"/>
    <pageSetUpPr fitToPage="1"/>
  </sheetPr>
  <dimension ref="B1:AQ329"/>
  <sheetViews>
    <sheetView zoomScale="70" zoomScaleNormal="70" workbookViewId="0">
      <selection activeCell="K15" sqref="K15"/>
    </sheetView>
  </sheetViews>
  <sheetFormatPr defaultColWidth="8.85546875" defaultRowHeight="15" outlineLevelRow="1" x14ac:dyDescent="0.25"/>
  <cols>
    <col min="1" max="1" width="2.7109375" style="135" customWidth="1"/>
    <col min="2" max="2" width="8.85546875" style="126" customWidth="1"/>
    <col min="3" max="3" width="37.7109375" style="136" bestFit="1" customWidth="1"/>
    <col min="4" max="4" width="12.28515625" style="135" customWidth="1"/>
    <col min="5" max="5" width="3.85546875" style="135" customWidth="1"/>
    <col min="6" max="6" width="27.7109375" style="135" bestFit="1" customWidth="1"/>
    <col min="7" max="7" width="18.42578125" style="126" bestFit="1" customWidth="1"/>
    <col min="8" max="36" width="11.7109375" style="126" customWidth="1"/>
    <col min="37" max="37" width="15.28515625" style="126" bestFit="1" customWidth="1"/>
    <col min="38" max="38" width="13.7109375" style="135" customWidth="1"/>
    <col min="39" max="39" width="13.7109375" style="135" hidden="1" customWidth="1"/>
    <col min="40" max="40" width="13.7109375" style="137" customWidth="1"/>
    <col min="41" max="41" width="8.85546875" style="135"/>
    <col min="42" max="42" width="13.7109375" style="135" bestFit="1" customWidth="1"/>
    <col min="43" max="16384" width="8.85546875" style="135"/>
  </cols>
  <sheetData>
    <row r="1" spans="2:41" x14ac:dyDescent="0.25">
      <c r="B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row>
    <row r="2" spans="2:41" x14ac:dyDescent="0.25">
      <c r="B2" s="245" t="s">
        <v>147</v>
      </c>
      <c r="C2" s="246"/>
      <c r="D2" s="245" t="s">
        <v>146</v>
      </c>
      <c r="E2" s="250"/>
      <c r="F2" s="246"/>
      <c r="G2" s="138" t="s">
        <v>94</v>
      </c>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row>
    <row r="3" spans="2:41" ht="31.15" customHeight="1" x14ac:dyDescent="0.25">
      <c r="B3" s="247"/>
      <c r="C3" s="248"/>
      <c r="D3" s="247"/>
      <c r="E3" s="249"/>
      <c r="F3" s="248"/>
      <c r="G3" s="32"/>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N3" s="135"/>
      <c r="AO3" s="137"/>
    </row>
    <row r="4" spans="2:41" x14ac:dyDescent="0.25">
      <c r="B4" s="135"/>
      <c r="F4" s="139"/>
      <c r="G4" s="139" t="s">
        <v>0</v>
      </c>
      <c r="H4" s="139" t="s">
        <v>1</v>
      </c>
      <c r="I4" s="139" t="s">
        <v>2</v>
      </c>
      <c r="J4" s="139" t="s">
        <v>3</v>
      </c>
      <c r="K4" s="139" t="s">
        <v>4</v>
      </c>
      <c r="L4" s="139" t="s">
        <v>5</v>
      </c>
      <c r="M4" s="139" t="s">
        <v>6</v>
      </c>
      <c r="N4" s="139" t="s">
        <v>7</v>
      </c>
      <c r="O4" s="139" t="s">
        <v>8</v>
      </c>
      <c r="P4" s="139" t="s">
        <v>9</v>
      </c>
      <c r="Q4" s="139" t="s">
        <v>10</v>
      </c>
      <c r="R4" s="139" t="s">
        <v>11</v>
      </c>
      <c r="S4" s="139" t="s">
        <v>12</v>
      </c>
      <c r="T4" s="139" t="s">
        <v>13</v>
      </c>
      <c r="U4" s="139" t="s">
        <v>14</v>
      </c>
      <c r="V4" s="139" t="s">
        <v>15</v>
      </c>
      <c r="W4" s="139" t="s">
        <v>16</v>
      </c>
      <c r="X4" s="139" t="s">
        <v>17</v>
      </c>
      <c r="Y4" s="139" t="s">
        <v>18</v>
      </c>
      <c r="Z4" s="139" t="s">
        <v>19</v>
      </c>
      <c r="AA4" s="139" t="s">
        <v>20</v>
      </c>
      <c r="AB4" s="139" t="s">
        <v>21</v>
      </c>
      <c r="AC4" s="139" t="s">
        <v>22</v>
      </c>
      <c r="AD4" s="139" t="s">
        <v>23</v>
      </c>
      <c r="AE4" s="139" t="s">
        <v>24</v>
      </c>
      <c r="AF4" s="139" t="s">
        <v>25</v>
      </c>
      <c r="AG4" s="139" t="s">
        <v>26</v>
      </c>
      <c r="AH4" s="139" t="s">
        <v>27</v>
      </c>
      <c r="AI4" s="139" t="s">
        <v>28</v>
      </c>
      <c r="AJ4" s="139" t="s">
        <v>29</v>
      </c>
      <c r="AK4" s="139" t="s">
        <v>30</v>
      </c>
      <c r="AL4" s="139"/>
      <c r="AM4" s="139"/>
      <c r="AN4" s="139"/>
    </row>
    <row r="5" spans="2:41" x14ac:dyDescent="0.25">
      <c r="B5" s="135"/>
      <c r="G5" s="140"/>
      <c r="H5" s="141">
        <v>2017</v>
      </c>
      <c r="I5" s="141">
        <f>H5+1</f>
        <v>2018</v>
      </c>
      <c r="J5" s="141">
        <f t="shared" ref="J5:AK5" si="0">I5+1</f>
        <v>2019</v>
      </c>
      <c r="K5" s="141">
        <f t="shared" si="0"/>
        <v>2020</v>
      </c>
      <c r="L5" s="141">
        <f t="shared" si="0"/>
        <v>2021</v>
      </c>
      <c r="M5" s="141">
        <f t="shared" si="0"/>
        <v>2022</v>
      </c>
      <c r="N5" s="141">
        <f t="shared" si="0"/>
        <v>2023</v>
      </c>
      <c r="O5" s="141">
        <f t="shared" si="0"/>
        <v>2024</v>
      </c>
      <c r="P5" s="141">
        <f t="shared" si="0"/>
        <v>2025</v>
      </c>
      <c r="Q5" s="141">
        <f t="shared" si="0"/>
        <v>2026</v>
      </c>
      <c r="R5" s="141">
        <f t="shared" si="0"/>
        <v>2027</v>
      </c>
      <c r="S5" s="141">
        <f t="shared" si="0"/>
        <v>2028</v>
      </c>
      <c r="T5" s="141">
        <f t="shared" si="0"/>
        <v>2029</v>
      </c>
      <c r="U5" s="141">
        <f t="shared" si="0"/>
        <v>2030</v>
      </c>
      <c r="V5" s="141">
        <f t="shared" si="0"/>
        <v>2031</v>
      </c>
      <c r="W5" s="141">
        <f t="shared" si="0"/>
        <v>2032</v>
      </c>
      <c r="X5" s="141">
        <f t="shared" si="0"/>
        <v>2033</v>
      </c>
      <c r="Y5" s="141">
        <f t="shared" si="0"/>
        <v>2034</v>
      </c>
      <c r="Z5" s="141">
        <f t="shared" si="0"/>
        <v>2035</v>
      </c>
      <c r="AA5" s="141">
        <f t="shared" si="0"/>
        <v>2036</v>
      </c>
      <c r="AB5" s="141">
        <f t="shared" si="0"/>
        <v>2037</v>
      </c>
      <c r="AC5" s="141">
        <f t="shared" si="0"/>
        <v>2038</v>
      </c>
      <c r="AD5" s="141">
        <f t="shared" si="0"/>
        <v>2039</v>
      </c>
      <c r="AE5" s="141">
        <f t="shared" si="0"/>
        <v>2040</v>
      </c>
      <c r="AF5" s="141">
        <f t="shared" si="0"/>
        <v>2041</v>
      </c>
      <c r="AG5" s="141">
        <f t="shared" si="0"/>
        <v>2042</v>
      </c>
      <c r="AH5" s="141">
        <f t="shared" si="0"/>
        <v>2043</v>
      </c>
      <c r="AI5" s="141">
        <f t="shared" si="0"/>
        <v>2044</v>
      </c>
      <c r="AJ5" s="141">
        <f t="shared" si="0"/>
        <v>2045</v>
      </c>
      <c r="AK5" s="141">
        <f t="shared" si="0"/>
        <v>2046</v>
      </c>
    </row>
    <row r="6" spans="2:41" ht="15.75" thickBot="1" x14ac:dyDescent="0.3">
      <c r="B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row>
    <row r="7" spans="2:41" ht="15.75" thickBot="1" x14ac:dyDescent="0.3">
      <c r="B7" s="135"/>
      <c r="C7" s="134" t="s">
        <v>32</v>
      </c>
      <c r="E7" s="137"/>
      <c r="G7" s="142"/>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row>
    <row r="8" spans="2:41" x14ac:dyDescent="0.25">
      <c r="B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row>
    <row r="9" spans="2:41" x14ac:dyDescent="0.25">
      <c r="B9" s="135"/>
      <c r="C9" s="143" t="s">
        <v>33</v>
      </c>
      <c r="D9" s="144"/>
      <c r="E9" s="145"/>
      <c r="F9" s="144"/>
      <c r="G9" s="144"/>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row>
    <row r="10" spans="2:41" x14ac:dyDescent="0.25">
      <c r="B10" s="135"/>
      <c r="C10" s="136" t="s">
        <v>34</v>
      </c>
      <c r="G10" s="146"/>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row>
    <row r="11" spans="2:41" x14ac:dyDescent="0.25">
      <c r="B11" s="135"/>
      <c r="C11" s="136" t="s">
        <v>35</v>
      </c>
      <c r="G11" s="146"/>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row>
    <row r="12" spans="2:41" x14ac:dyDescent="0.25">
      <c r="B12" s="135"/>
      <c r="C12" s="136" t="s">
        <v>60</v>
      </c>
      <c r="G12" s="146"/>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row>
    <row r="13" spans="2:41" x14ac:dyDescent="0.25">
      <c r="B13" s="135"/>
      <c r="C13" s="136" t="s">
        <v>36</v>
      </c>
      <c r="G13" s="146"/>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row>
    <row r="14" spans="2:41" ht="15.75" thickBot="1" x14ac:dyDescent="0.3">
      <c r="B14" s="135"/>
      <c r="C14" s="136" t="s">
        <v>37</v>
      </c>
      <c r="G14" s="147">
        <f>SUM(G10:G13)</f>
        <v>0</v>
      </c>
      <c r="H14" s="148">
        <f>G14-G7</f>
        <v>0</v>
      </c>
      <c r="I14" s="213" t="str">
        <f>IF(H14&lt;&gt;0,"ERROR"," ")</f>
        <v xml:space="preserve"> </v>
      </c>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row>
    <row r="15" spans="2:41" ht="15.75" thickTop="1" x14ac:dyDescent="0.25">
      <c r="B15" s="135"/>
      <c r="G15" s="148"/>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row>
    <row r="16" spans="2:41" x14ac:dyDescent="0.25">
      <c r="B16" s="149"/>
      <c r="C16" s="150"/>
      <c r="D16" s="151"/>
      <c r="E16" s="151"/>
      <c r="F16" s="151"/>
      <c r="G16" s="152"/>
      <c r="H16" s="153"/>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row>
    <row r="17" spans="2:40" x14ac:dyDescent="0.25">
      <c r="B17" s="154"/>
      <c r="C17" s="155" t="s">
        <v>112</v>
      </c>
      <c r="D17" s="156"/>
      <c r="E17" s="157"/>
      <c r="F17" s="156"/>
      <c r="G17" s="158">
        <f>(G14-G12-G11)</f>
        <v>0</v>
      </c>
      <c r="H17" s="159"/>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row>
    <row r="18" spans="2:40" x14ac:dyDescent="0.25">
      <c r="B18" s="154"/>
      <c r="C18" s="160"/>
      <c r="D18" s="156"/>
      <c r="E18" s="156"/>
      <c r="F18" s="156"/>
      <c r="G18" s="161"/>
      <c r="H18" s="159"/>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row>
    <row r="19" spans="2:40" x14ac:dyDescent="0.25">
      <c r="B19" s="154"/>
      <c r="C19" s="162" t="s">
        <v>100</v>
      </c>
      <c r="D19" s="163"/>
      <c r="E19" s="163"/>
      <c r="F19" s="163"/>
      <c r="G19" s="164">
        <f>$AN$140</f>
        <v>0</v>
      </c>
      <c r="H19" s="159"/>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row>
    <row r="20" spans="2:40" x14ac:dyDescent="0.25">
      <c r="B20" s="154"/>
      <c r="C20" s="160"/>
      <c r="D20" s="156"/>
      <c r="E20" s="156"/>
      <c r="F20" s="156"/>
      <c r="G20" s="161"/>
      <c r="H20" s="159"/>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row>
    <row r="21" spans="2:40" ht="18.75" x14ac:dyDescent="0.25">
      <c r="B21" s="154"/>
      <c r="C21" s="165" t="s">
        <v>111</v>
      </c>
      <c r="D21" s="166"/>
      <c r="E21" s="166"/>
      <c r="F21" s="166"/>
      <c r="G21" s="167">
        <f>G19+G17</f>
        <v>0</v>
      </c>
      <c r="H21" s="159"/>
      <c r="I21" s="168" t="s">
        <v>113</v>
      </c>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row>
    <row r="22" spans="2:40" x14ac:dyDescent="0.25">
      <c r="B22" s="169"/>
      <c r="C22" s="170"/>
      <c r="D22" s="144"/>
      <c r="E22" s="144"/>
      <c r="F22" s="144"/>
      <c r="G22" s="144"/>
      <c r="H22" s="171"/>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row>
    <row r="23" spans="2:40" ht="32.450000000000003" customHeight="1" x14ac:dyDescent="0.25">
      <c r="B23" s="135"/>
      <c r="C23" s="134" t="s">
        <v>38</v>
      </c>
      <c r="E23" s="137"/>
      <c r="G23" s="132" t="str">
        <f>G4</f>
        <v>Year 0</v>
      </c>
      <c r="H23" s="172" t="str">
        <f>H4</f>
        <v>Year 1</v>
      </c>
      <c r="I23" s="172" t="str">
        <f t="shared" ref="I23:AK23" si="1">I4</f>
        <v>Year 2</v>
      </c>
      <c r="J23" s="172" t="str">
        <f t="shared" si="1"/>
        <v>Year 3</v>
      </c>
      <c r="K23" s="172" t="str">
        <f t="shared" si="1"/>
        <v>Year 4</v>
      </c>
      <c r="L23" s="172" t="str">
        <f t="shared" si="1"/>
        <v>Year 5</v>
      </c>
      <c r="M23" s="172" t="str">
        <f t="shared" si="1"/>
        <v>Year 6</v>
      </c>
      <c r="N23" s="172" t="str">
        <f t="shared" si="1"/>
        <v>Year 7</v>
      </c>
      <c r="O23" s="172" t="str">
        <f t="shared" si="1"/>
        <v>Year 8</v>
      </c>
      <c r="P23" s="172" t="str">
        <f t="shared" si="1"/>
        <v>Year 9</v>
      </c>
      <c r="Q23" s="172" t="str">
        <f t="shared" si="1"/>
        <v>Year 10</v>
      </c>
      <c r="R23" s="172" t="str">
        <f t="shared" si="1"/>
        <v>Year 11</v>
      </c>
      <c r="S23" s="172" t="str">
        <f t="shared" si="1"/>
        <v>Year 12</v>
      </c>
      <c r="T23" s="172" t="str">
        <f t="shared" si="1"/>
        <v>Year 13</v>
      </c>
      <c r="U23" s="172" t="str">
        <f t="shared" si="1"/>
        <v>Year 14</v>
      </c>
      <c r="V23" s="172" t="str">
        <f t="shared" si="1"/>
        <v>Year 15</v>
      </c>
      <c r="W23" s="172" t="str">
        <f t="shared" si="1"/>
        <v>Year 16</v>
      </c>
      <c r="X23" s="172" t="str">
        <f t="shared" si="1"/>
        <v>Year 17</v>
      </c>
      <c r="Y23" s="172" t="str">
        <f t="shared" si="1"/>
        <v>Year 18</v>
      </c>
      <c r="Z23" s="172" t="str">
        <f t="shared" si="1"/>
        <v>Year 19</v>
      </c>
      <c r="AA23" s="172" t="str">
        <f t="shared" si="1"/>
        <v>Year 20</v>
      </c>
      <c r="AB23" s="172" t="str">
        <f t="shared" si="1"/>
        <v>Year 21</v>
      </c>
      <c r="AC23" s="172" t="str">
        <f t="shared" si="1"/>
        <v>Year 22</v>
      </c>
      <c r="AD23" s="172" t="str">
        <f t="shared" si="1"/>
        <v>Year 23</v>
      </c>
      <c r="AE23" s="172" t="str">
        <f t="shared" si="1"/>
        <v>Year 24</v>
      </c>
      <c r="AF23" s="172" t="str">
        <f t="shared" si="1"/>
        <v>Year 25</v>
      </c>
      <c r="AG23" s="172" t="str">
        <f t="shared" si="1"/>
        <v>Year 26</v>
      </c>
      <c r="AH23" s="172" t="str">
        <f t="shared" si="1"/>
        <v>Year 27</v>
      </c>
      <c r="AI23" s="172" t="str">
        <f t="shared" si="1"/>
        <v>Year 28</v>
      </c>
      <c r="AJ23" s="172" t="str">
        <f t="shared" si="1"/>
        <v>Year 29</v>
      </c>
      <c r="AK23" s="172" t="str">
        <f t="shared" si="1"/>
        <v>Year 30</v>
      </c>
      <c r="AL23" s="139" t="s">
        <v>31</v>
      </c>
      <c r="AM23" s="139" t="s">
        <v>187</v>
      </c>
      <c r="AN23" s="139" t="s">
        <v>99</v>
      </c>
    </row>
    <row r="24" spans="2:40" ht="30" x14ac:dyDescent="0.25">
      <c r="B24" s="135"/>
      <c r="C24" s="134" t="s">
        <v>54</v>
      </c>
      <c r="D24" s="133" t="s">
        <v>92</v>
      </c>
      <c r="E24" s="137"/>
      <c r="F24" s="132" t="s">
        <v>93</v>
      </c>
      <c r="G24" s="132"/>
      <c r="H24" s="132">
        <f>H5</f>
        <v>2017</v>
      </c>
      <c r="I24" s="132">
        <f t="shared" ref="I24:AK24" si="2">I5</f>
        <v>2018</v>
      </c>
      <c r="J24" s="132">
        <f t="shared" si="2"/>
        <v>2019</v>
      </c>
      <c r="K24" s="132">
        <f t="shared" si="2"/>
        <v>2020</v>
      </c>
      <c r="L24" s="132">
        <f t="shared" si="2"/>
        <v>2021</v>
      </c>
      <c r="M24" s="132">
        <f t="shared" si="2"/>
        <v>2022</v>
      </c>
      <c r="N24" s="132">
        <f t="shared" si="2"/>
        <v>2023</v>
      </c>
      <c r="O24" s="132">
        <f t="shared" si="2"/>
        <v>2024</v>
      </c>
      <c r="P24" s="132">
        <f t="shared" si="2"/>
        <v>2025</v>
      </c>
      <c r="Q24" s="132">
        <f t="shared" si="2"/>
        <v>2026</v>
      </c>
      <c r="R24" s="132">
        <f t="shared" si="2"/>
        <v>2027</v>
      </c>
      <c r="S24" s="132">
        <f t="shared" si="2"/>
        <v>2028</v>
      </c>
      <c r="T24" s="132">
        <f t="shared" si="2"/>
        <v>2029</v>
      </c>
      <c r="U24" s="132">
        <f t="shared" si="2"/>
        <v>2030</v>
      </c>
      <c r="V24" s="132">
        <f t="shared" si="2"/>
        <v>2031</v>
      </c>
      <c r="W24" s="132">
        <f t="shared" si="2"/>
        <v>2032</v>
      </c>
      <c r="X24" s="132">
        <f t="shared" si="2"/>
        <v>2033</v>
      </c>
      <c r="Y24" s="132">
        <f t="shared" si="2"/>
        <v>2034</v>
      </c>
      <c r="Z24" s="132">
        <f t="shared" si="2"/>
        <v>2035</v>
      </c>
      <c r="AA24" s="132">
        <f t="shared" si="2"/>
        <v>2036</v>
      </c>
      <c r="AB24" s="132">
        <f t="shared" si="2"/>
        <v>2037</v>
      </c>
      <c r="AC24" s="132">
        <f t="shared" si="2"/>
        <v>2038</v>
      </c>
      <c r="AD24" s="132">
        <f t="shared" si="2"/>
        <v>2039</v>
      </c>
      <c r="AE24" s="132">
        <f t="shared" si="2"/>
        <v>2040</v>
      </c>
      <c r="AF24" s="132">
        <f t="shared" si="2"/>
        <v>2041</v>
      </c>
      <c r="AG24" s="132">
        <f t="shared" si="2"/>
        <v>2042</v>
      </c>
      <c r="AH24" s="132">
        <f t="shared" si="2"/>
        <v>2043</v>
      </c>
      <c r="AI24" s="132">
        <f t="shared" si="2"/>
        <v>2044</v>
      </c>
      <c r="AJ24" s="132">
        <f t="shared" si="2"/>
        <v>2045</v>
      </c>
      <c r="AK24" s="132">
        <f t="shared" si="2"/>
        <v>2046</v>
      </c>
      <c r="AL24" s="126"/>
      <c r="AM24" s="157"/>
      <c r="AN24" s="157"/>
    </row>
    <row r="25" spans="2:40" outlineLevel="1" x14ac:dyDescent="0.25">
      <c r="B25" s="135"/>
      <c r="C25" s="216" t="s">
        <v>149</v>
      </c>
      <c r="D25" s="173">
        <v>0.04</v>
      </c>
      <c r="E25" s="174"/>
      <c r="F25" s="175"/>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211"/>
      <c r="AM25" s="211"/>
      <c r="AN25" s="178"/>
    </row>
    <row r="26" spans="2:40" outlineLevel="1" x14ac:dyDescent="0.25">
      <c r="B26" s="135"/>
      <c r="C26" s="216" t="s">
        <v>150</v>
      </c>
      <c r="D26" s="173">
        <v>0.04</v>
      </c>
      <c r="E26" s="174"/>
      <c r="F26" s="175"/>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211"/>
      <c r="AM26" s="211"/>
      <c r="AN26" s="178"/>
    </row>
    <row r="27" spans="2:40" outlineLevel="1" x14ac:dyDescent="0.25">
      <c r="B27" s="135"/>
      <c r="C27" s="216" t="s">
        <v>151</v>
      </c>
      <c r="D27" s="173">
        <v>0.04</v>
      </c>
      <c r="E27" s="174"/>
      <c r="F27" s="175"/>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211"/>
      <c r="AM27" s="211"/>
      <c r="AN27" s="178"/>
    </row>
    <row r="28" spans="2:40" outlineLevel="1" x14ac:dyDescent="0.25">
      <c r="B28" s="135"/>
      <c r="C28" s="216" t="s">
        <v>152</v>
      </c>
      <c r="D28" s="173">
        <v>0.04</v>
      </c>
      <c r="E28" s="174"/>
      <c r="F28" s="175"/>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211"/>
      <c r="AM28" s="211"/>
      <c r="AN28" s="178"/>
    </row>
    <row r="29" spans="2:40" outlineLevel="1" x14ac:dyDescent="0.25">
      <c r="B29" s="135"/>
      <c r="C29" s="216" t="s">
        <v>153</v>
      </c>
      <c r="D29" s="173">
        <v>0.04</v>
      </c>
      <c r="E29" s="174"/>
      <c r="F29" s="175"/>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211"/>
      <c r="AM29" s="211"/>
      <c r="AN29" s="178"/>
    </row>
    <row r="30" spans="2:40" outlineLevel="1" x14ac:dyDescent="0.25">
      <c r="B30" s="135"/>
      <c r="C30" s="216" t="s">
        <v>154</v>
      </c>
      <c r="D30" s="173">
        <v>0.04</v>
      </c>
      <c r="E30" s="174"/>
      <c r="F30" s="175"/>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211"/>
      <c r="AM30" s="211"/>
      <c r="AN30" s="178"/>
    </row>
    <row r="31" spans="2:40" x14ac:dyDescent="0.25">
      <c r="B31" s="135"/>
      <c r="C31" s="136" t="s">
        <v>115</v>
      </c>
      <c r="D31" s="173">
        <v>0.04</v>
      </c>
      <c r="E31" s="174"/>
      <c r="F31" s="175"/>
      <c r="G31" s="176">
        <f>SUBTOTAL(9,G25:G30)</f>
        <v>0</v>
      </c>
      <c r="H31" s="176">
        <f t="shared" ref="H31:AK31" si="3">SUBTOTAL(9,H25:H30)</f>
        <v>0</v>
      </c>
      <c r="I31" s="176">
        <f t="shared" si="3"/>
        <v>0</v>
      </c>
      <c r="J31" s="176">
        <f t="shared" si="3"/>
        <v>0</v>
      </c>
      <c r="K31" s="176">
        <f t="shared" si="3"/>
        <v>0</v>
      </c>
      <c r="L31" s="176">
        <f t="shared" si="3"/>
        <v>0</v>
      </c>
      <c r="M31" s="176">
        <f t="shared" si="3"/>
        <v>0</v>
      </c>
      <c r="N31" s="176">
        <f t="shared" si="3"/>
        <v>0</v>
      </c>
      <c r="O31" s="176">
        <f t="shared" si="3"/>
        <v>0</v>
      </c>
      <c r="P31" s="176">
        <f t="shared" si="3"/>
        <v>0</v>
      </c>
      <c r="Q31" s="176">
        <f t="shared" si="3"/>
        <v>0</v>
      </c>
      <c r="R31" s="176">
        <f t="shared" si="3"/>
        <v>0</v>
      </c>
      <c r="S31" s="176">
        <f t="shared" si="3"/>
        <v>0</v>
      </c>
      <c r="T31" s="176">
        <f t="shared" si="3"/>
        <v>0</v>
      </c>
      <c r="U31" s="176">
        <f t="shared" si="3"/>
        <v>0</v>
      </c>
      <c r="V31" s="176">
        <f t="shared" si="3"/>
        <v>0</v>
      </c>
      <c r="W31" s="176">
        <f t="shared" si="3"/>
        <v>0</v>
      </c>
      <c r="X31" s="176">
        <f t="shared" si="3"/>
        <v>0</v>
      </c>
      <c r="Y31" s="176">
        <f t="shared" si="3"/>
        <v>0</v>
      </c>
      <c r="Z31" s="176">
        <f t="shared" si="3"/>
        <v>0</v>
      </c>
      <c r="AA31" s="176">
        <f t="shared" si="3"/>
        <v>0</v>
      </c>
      <c r="AB31" s="176">
        <f t="shared" si="3"/>
        <v>0</v>
      </c>
      <c r="AC31" s="176">
        <f t="shared" si="3"/>
        <v>0</v>
      </c>
      <c r="AD31" s="176">
        <f t="shared" si="3"/>
        <v>0</v>
      </c>
      <c r="AE31" s="176">
        <f t="shared" si="3"/>
        <v>0</v>
      </c>
      <c r="AF31" s="176">
        <f t="shared" si="3"/>
        <v>0</v>
      </c>
      <c r="AG31" s="176">
        <f t="shared" si="3"/>
        <v>0</v>
      </c>
      <c r="AH31" s="176">
        <f t="shared" si="3"/>
        <v>0</v>
      </c>
      <c r="AI31" s="176">
        <f t="shared" si="3"/>
        <v>0</v>
      </c>
      <c r="AJ31" s="176">
        <f t="shared" si="3"/>
        <v>0</v>
      </c>
      <c r="AK31" s="176">
        <f t="shared" si="3"/>
        <v>0</v>
      </c>
      <c r="AL31" s="211">
        <f>IF(ISERROR(AM31/('VU WACC - ref only'!$E$11-((AK31-AJ31)/AJ31))),0,(AM31/('VU WACC - ref only'!$E$11-((AK31-AJ31)/AJ31))))</f>
        <v>0</v>
      </c>
      <c r="AM31" s="211">
        <f t="shared" ref="AM31:AM64" si="4">IF(ISERROR(AK31*(1+((AK31-AJ31)/AJ31))),0,AK31*(1+((AK31-AJ31)/AJ31)))</f>
        <v>0</v>
      </c>
      <c r="AN31" s="178">
        <f>NPV('VU WACC - ref only'!$E$11,'Project Pro Forma'!H31:AL31)</f>
        <v>0</v>
      </c>
    </row>
    <row r="32" spans="2:40" outlineLevel="1" x14ac:dyDescent="0.25">
      <c r="B32" s="135"/>
      <c r="C32" s="216" t="s">
        <v>39</v>
      </c>
      <c r="D32" s="173">
        <v>3.3000000000000002E-2</v>
      </c>
      <c r="E32" s="174"/>
      <c r="F32" s="179"/>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211"/>
      <c r="AM32" s="211"/>
      <c r="AN32" s="178"/>
    </row>
    <row r="33" spans="2:40" outlineLevel="1" x14ac:dyDescent="0.25">
      <c r="B33" s="135"/>
      <c r="C33" s="216" t="s">
        <v>40</v>
      </c>
      <c r="D33" s="173">
        <v>3.3000000000000002E-2</v>
      </c>
      <c r="E33" s="174"/>
      <c r="F33" s="179"/>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211"/>
      <c r="AM33" s="211"/>
      <c r="AN33" s="178"/>
    </row>
    <row r="34" spans="2:40" outlineLevel="1" x14ac:dyDescent="0.25">
      <c r="B34" s="135"/>
      <c r="C34" s="216" t="s">
        <v>49</v>
      </c>
      <c r="D34" s="173">
        <v>3.3000000000000002E-2</v>
      </c>
      <c r="E34" s="174"/>
      <c r="F34" s="179"/>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211"/>
      <c r="AM34" s="211"/>
      <c r="AN34" s="178"/>
    </row>
    <row r="35" spans="2:40" x14ac:dyDescent="0.25">
      <c r="B35" s="135"/>
      <c r="C35" s="136" t="s">
        <v>50</v>
      </c>
      <c r="D35" s="173">
        <v>3.3000000000000002E-2</v>
      </c>
      <c r="E35" s="174"/>
      <c r="F35" s="179"/>
      <c r="G35" s="176">
        <f>SUBTOTAL(9,G32:G34)</f>
        <v>0</v>
      </c>
      <c r="H35" s="176">
        <f t="shared" ref="H35:AK35" si="5">SUBTOTAL(9,H32:H34)</f>
        <v>0</v>
      </c>
      <c r="I35" s="176">
        <f t="shared" si="5"/>
        <v>0</v>
      </c>
      <c r="J35" s="176">
        <f t="shared" si="5"/>
        <v>0</v>
      </c>
      <c r="K35" s="176">
        <f t="shared" si="5"/>
        <v>0</v>
      </c>
      <c r="L35" s="176">
        <f t="shared" si="5"/>
        <v>0</v>
      </c>
      <c r="M35" s="176">
        <f t="shared" si="5"/>
        <v>0</v>
      </c>
      <c r="N35" s="176">
        <f t="shared" si="5"/>
        <v>0</v>
      </c>
      <c r="O35" s="176">
        <f t="shared" si="5"/>
        <v>0</v>
      </c>
      <c r="P35" s="176">
        <f t="shared" si="5"/>
        <v>0</v>
      </c>
      <c r="Q35" s="176">
        <f t="shared" si="5"/>
        <v>0</v>
      </c>
      <c r="R35" s="176">
        <f t="shared" si="5"/>
        <v>0</v>
      </c>
      <c r="S35" s="176">
        <f t="shared" si="5"/>
        <v>0</v>
      </c>
      <c r="T35" s="176">
        <f t="shared" si="5"/>
        <v>0</v>
      </c>
      <c r="U35" s="176">
        <f t="shared" si="5"/>
        <v>0</v>
      </c>
      <c r="V35" s="176">
        <f t="shared" si="5"/>
        <v>0</v>
      </c>
      <c r="W35" s="176">
        <f t="shared" si="5"/>
        <v>0</v>
      </c>
      <c r="X35" s="176">
        <f t="shared" si="5"/>
        <v>0</v>
      </c>
      <c r="Y35" s="176">
        <f t="shared" si="5"/>
        <v>0</v>
      </c>
      <c r="Z35" s="176">
        <f t="shared" si="5"/>
        <v>0</v>
      </c>
      <c r="AA35" s="176">
        <f t="shared" si="5"/>
        <v>0</v>
      </c>
      <c r="AB35" s="176">
        <f t="shared" si="5"/>
        <v>0</v>
      </c>
      <c r="AC35" s="176">
        <f t="shared" si="5"/>
        <v>0</v>
      </c>
      <c r="AD35" s="176">
        <f t="shared" si="5"/>
        <v>0</v>
      </c>
      <c r="AE35" s="176">
        <f t="shared" si="5"/>
        <v>0</v>
      </c>
      <c r="AF35" s="176">
        <f t="shared" si="5"/>
        <v>0</v>
      </c>
      <c r="AG35" s="176">
        <f t="shared" si="5"/>
        <v>0</v>
      </c>
      <c r="AH35" s="176">
        <f t="shared" si="5"/>
        <v>0</v>
      </c>
      <c r="AI35" s="176">
        <f t="shared" si="5"/>
        <v>0</v>
      </c>
      <c r="AJ35" s="176">
        <f t="shared" si="5"/>
        <v>0</v>
      </c>
      <c r="AK35" s="176">
        <f t="shared" si="5"/>
        <v>0</v>
      </c>
      <c r="AL35" s="211">
        <f>IF(ISERROR(AM35/('VU WACC - ref only'!$E$11-((AK35-AJ35)/AJ35))),0,(AM35/('VU WACC - ref only'!$E$11-((AK35-AJ35)/AJ35))))</f>
        <v>0</v>
      </c>
      <c r="AM35" s="211">
        <f t="shared" si="4"/>
        <v>0</v>
      </c>
      <c r="AN35" s="178">
        <f>NPV('VU WACC - ref only'!$E$11,'Project Pro Forma'!H35:AL35)</f>
        <v>0</v>
      </c>
    </row>
    <row r="36" spans="2:40" x14ac:dyDescent="0.25">
      <c r="B36" s="135"/>
      <c r="C36" s="136" t="s">
        <v>41</v>
      </c>
      <c r="D36" s="173">
        <v>7.0000000000000007E-2</v>
      </c>
      <c r="E36" s="174"/>
      <c r="F36" s="179"/>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211">
        <f>IF(ISERROR(AM36/('VU WACC - ref only'!$E$11-((AK36-AJ36)/AJ36))),0,(AM36/('VU WACC - ref only'!$E$11-((AK36-AJ36)/AJ36))))</f>
        <v>0</v>
      </c>
      <c r="AM36" s="211">
        <f t="shared" si="4"/>
        <v>0</v>
      </c>
      <c r="AN36" s="178">
        <f>NPV('VU WACC - ref only'!$E$11,'Project Pro Forma'!H36:AL36)</f>
        <v>0</v>
      </c>
    </row>
    <row r="37" spans="2:40" x14ac:dyDescent="0.25">
      <c r="B37" s="135"/>
      <c r="C37" s="136" t="s">
        <v>42</v>
      </c>
      <c r="D37" s="173">
        <v>0.02</v>
      </c>
      <c r="E37" s="174"/>
      <c r="F37" s="179"/>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211">
        <f>IF(ISERROR(AM37/('VU WACC - ref only'!$E$11-((AK37-AJ37)/AJ37))),0,(AM37/('VU WACC - ref only'!$E$11-((AK37-AJ37)/AJ37))))</f>
        <v>0</v>
      </c>
      <c r="AM37" s="211">
        <f t="shared" si="4"/>
        <v>0</v>
      </c>
      <c r="AN37" s="178">
        <f>NPV('VU WACC - ref only'!$E$11,'Project Pro Forma'!H37:AL37)</f>
        <v>0</v>
      </c>
    </row>
    <row r="38" spans="2:40" x14ac:dyDescent="0.25">
      <c r="B38" s="135"/>
      <c r="C38" s="136" t="s">
        <v>43</v>
      </c>
      <c r="D38" s="173">
        <v>0</v>
      </c>
      <c r="E38" s="174"/>
      <c r="F38" s="179"/>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211">
        <f>IF(ISERROR(AM38/('VU WACC - ref only'!$E$11-((AK38-AJ38)/AJ38))),0,(AM38/('VU WACC - ref only'!$E$11-((AK38-AJ38)/AJ38))))</f>
        <v>0</v>
      </c>
      <c r="AM38" s="211">
        <f t="shared" si="4"/>
        <v>0</v>
      </c>
      <c r="AN38" s="178">
        <f>NPV('VU WACC - ref only'!$E$11,'Project Pro Forma'!H38:AL38)</f>
        <v>0</v>
      </c>
    </row>
    <row r="39" spans="2:40" outlineLevel="1" x14ac:dyDescent="0.25">
      <c r="B39" s="135"/>
      <c r="C39" s="216" t="s">
        <v>121</v>
      </c>
      <c r="D39" s="173">
        <v>0.04</v>
      </c>
      <c r="E39" s="174"/>
      <c r="F39" s="179"/>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211"/>
      <c r="AM39" s="211"/>
      <c r="AN39" s="178"/>
    </row>
    <row r="40" spans="2:40" outlineLevel="1" x14ac:dyDescent="0.25">
      <c r="B40" s="135"/>
      <c r="C40" s="216" t="s">
        <v>122</v>
      </c>
      <c r="D40" s="173">
        <v>0.04</v>
      </c>
      <c r="E40" s="174"/>
      <c r="F40" s="179"/>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211"/>
      <c r="AM40" s="211"/>
      <c r="AN40" s="178"/>
    </row>
    <row r="41" spans="2:40" outlineLevel="1" x14ac:dyDescent="0.25">
      <c r="B41" s="135"/>
      <c r="C41" s="216" t="s">
        <v>123</v>
      </c>
      <c r="D41" s="173">
        <v>0.04</v>
      </c>
      <c r="E41" s="174"/>
      <c r="F41" s="179"/>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211"/>
      <c r="AM41" s="211"/>
      <c r="AN41" s="178"/>
    </row>
    <row r="42" spans="2:40" outlineLevel="1" x14ac:dyDescent="0.25">
      <c r="B42" s="135"/>
      <c r="C42" s="216" t="s">
        <v>124</v>
      </c>
      <c r="D42" s="173">
        <v>0.04</v>
      </c>
      <c r="E42" s="174"/>
      <c r="F42" s="179"/>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6"/>
      <c r="AG42" s="176"/>
      <c r="AH42" s="176"/>
      <c r="AI42" s="176"/>
      <c r="AJ42" s="176"/>
      <c r="AK42" s="176"/>
      <c r="AL42" s="211"/>
      <c r="AM42" s="211"/>
      <c r="AN42" s="178"/>
    </row>
    <row r="43" spans="2:40" outlineLevel="1" x14ac:dyDescent="0.25">
      <c r="B43" s="135"/>
      <c r="C43" s="216" t="s">
        <v>125</v>
      </c>
      <c r="D43" s="173">
        <v>0.04</v>
      </c>
      <c r="E43" s="174"/>
      <c r="F43" s="179"/>
      <c r="G43" s="176"/>
      <c r="H43" s="176"/>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211"/>
      <c r="AM43" s="211"/>
      <c r="AN43" s="178"/>
    </row>
    <row r="44" spans="2:40" outlineLevel="1" x14ac:dyDescent="0.25">
      <c r="B44" s="135"/>
      <c r="C44" s="216" t="s">
        <v>126</v>
      </c>
      <c r="D44" s="173">
        <v>0.04</v>
      </c>
      <c r="E44" s="174"/>
      <c r="F44" s="179"/>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211"/>
      <c r="AM44" s="211"/>
      <c r="AN44" s="178"/>
    </row>
    <row r="45" spans="2:40" outlineLevel="1" x14ac:dyDescent="0.25">
      <c r="B45" s="135"/>
      <c r="C45" s="216" t="s">
        <v>127</v>
      </c>
      <c r="D45" s="173">
        <v>0.04</v>
      </c>
      <c r="E45" s="174"/>
      <c r="F45" s="179"/>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211"/>
      <c r="AM45" s="211"/>
      <c r="AN45" s="178"/>
    </row>
    <row r="46" spans="2:40" outlineLevel="1" x14ac:dyDescent="0.25">
      <c r="B46" s="135"/>
      <c r="C46" s="216" t="s">
        <v>128</v>
      </c>
      <c r="D46" s="173">
        <v>0.04</v>
      </c>
      <c r="E46" s="174"/>
      <c r="F46" s="179"/>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176"/>
      <c r="AL46" s="211"/>
      <c r="AM46" s="211"/>
      <c r="AN46" s="178"/>
    </row>
    <row r="47" spans="2:40" outlineLevel="1" x14ac:dyDescent="0.25">
      <c r="B47" s="135"/>
      <c r="C47" s="216" t="s">
        <v>129</v>
      </c>
      <c r="D47" s="173">
        <v>0.04</v>
      </c>
      <c r="E47" s="174"/>
      <c r="F47" s="179"/>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211"/>
      <c r="AM47" s="211"/>
      <c r="AN47" s="178"/>
    </row>
    <row r="48" spans="2:40" outlineLevel="1" x14ac:dyDescent="0.25">
      <c r="B48" s="135"/>
      <c r="C48" s="216" t="s">
        <v>120</v>
      </c>
      <c r="D48" s="173">
        <v>0.04</v>
      </c>
      <c r="E48" s="174"/>
      <c r="F48" s="179"/>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176"/>
      <c r="AL48" s="211"/>
      <c r="AM48" s="211"/>
      <c r="AN48" s="178"/>
    </row>
    <row r="49" spans="2:43" outlineLevel="1" x14ac:dyDescent="0.25">
      <c r="B49" s="135"/>
      <c r="C49" s="216" t="s">
        <v>119</v>
      </c>
      <c r="D49" s="173">
        <v>0.04</v>
      </c>
      <c r="E49" s="174"/>
      <c r="F49" s="179"/>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211"/>
      <c r="AM49" s="211"/>
      <c r="AN49" s="178"/>
    </row>
    <row r="50" spans="2:43" outlineLevel="1" x14ac:dyDescent="0.25">
      <c r="B50" s="135"/>
      <c r="C50" s="216" t="s">
        <v>118</v>
      </c>
      <c r="D50" s="173">
        <v>0.04</v>
      </c>
      <c r="E50" s="174"/>
      <c r="F50" s="179"/>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211"/>
      <c r="AM50" s="211"/>
      <c r="AN50" s="178"/>
      <c r="AQ50" s="237"/>
    </row>
    <row r="51" spans="2:43" x14ac:dyDescent="0.25">
      <c r="B51" s="135"/>
      <c r="C51" s="136" t="s">
        <v>44</v>
      </c>
      <c r="D51" s="173">
        <v>0.04</v>
      </c>
      <c r="E51" s="174"/>
      <c r="F51" s="179"/>
      <c r="G51" s="176">
        <f>SUBTOTAL(9,G39:G50)</f>
        <v>0</v>
      </c>
      <c r="H51" s="176">
        <f t="shared" ref="H51:AK51" si="6">SUBTOTAL(9,H39:H50)</f>
        <v>0</v>
      </c>
      <c r="I51" s="176">
        <f t="shared" si="6"/>
        <v>0</v>
      </c>
      <c r="J51" s="176">
        <f t="shared" si="6"/>
        <v>0</v>
      </c>
      <c r="K51" s="176">
        <f t="shared" si="6"/>
        <v>0</v>
      </c>
      <c r="L51" s="176">
        <f t="shared" si="6"/>
        <v>0</v>
      </c>
      <c r="M51" s="176">
        <f t="shared" si="6"/>
        <v>0</v>
      </c>
      <c r="N51" s="176">
        <f t="shared" si="6"/>
        <v>0</v>
      </c>
      <c r="O51" s="176">
        <f t="shared" si="6"/>
        <v>0</v>
      </c>
      <c r="P51" s="176">
        <f t="shared" si="6"/>
        <v>0</v>
      </c>
      <c r="Q51" s="176">
        <f t="shared" si="6"/>
        <v>0</v>
      </c>
      <c r="R51" s="176">
        <f t="shared" si="6"/>
        <v>0</v>
      </c>
      <c r="S51" s="176">
        <f t="shared" si="6"/>
        <v>0</v>
      </c>
      <c r="T51" s="176">
        <f t="shared" si="6"/>
        <v>0</v>
      </c>
      <c r="U51" s="176">
        <f t="shared" si="6"/>
        <v>0</v>
      </c>
      <c r="V51" s="176">
        <f t="shared" si="6"/>
        <v>0</v>
      </c>
      <c r="W51" s="176">
        <f t="shared" si="6"/>
        <v>0</v>
      </c>
      <c r="X51" s="176">
        <f t="shared" si="6"/>
        <v>0</v>
      </c>
      <c r="Y51" s="176">
        <f t="shared" si="6"/>
        <v>0</v>
      </c>
      <c r="Z51" s="176">
        <f t="shared" si="6"/>
        <v>0</v>
      </c>
      <c r="AA51" s="176">
        <f t="shared" si="6"/>
        <v>0</v>
      </c>
      <c r="AB51" s="176">
        <f t="shared" si="6"/>
        <v>0</v>
      </c>
      <c r="AC51" s="176">
        <f t="shared" si="6"/>
        <v>0</v>
      </c>
      <c r="AD51" s="176">
        <f t="shared" si="6"/>
        <v>0</v>
      </c>
      <c r="AE51" s="176">
        <f t="shared" si="6"/>
        <v>0</v>
      </c>
      <c r="AF51" s="176">
        <f t="shared" si="6"/>
        <v>0</v>
      </c>
      <c r="AG51" s="176">
        <f t="shared" si="6"/>
        <v>0</v>
      </c>
      <c r="AH51" s="176">
        <f t="shared" si="6"/>
        <v>0</v>
      </c>
      <c r="AI51" s="176">
        <f t="shared" si="6"/>
        <v>0</v>
      </c>
      <c r="AJ51" s="176">
        <f t="shared" si="6"/>
        <v>0</v>
      </c>
      <c r="AK51" s="176">
        <f t="shared" si="6"/>
        <v>0</v>
      </c>
      <c r="AL51" s="211">
        <f>IF(ISERROR(AM51/('VU WACC - ref only'!$E$11-((AK51-AJ51)/AJ51))),0,(AM51/('VU WACC - ref only'!$E$11-((AK51-AJ51)/AJ51))))</f>
        <v>0</v>
      </c>
      <c r="AM51" s="211">
        <f t="shared" si="4"/>
        <v>0</v>
      </c>
      <c r="AN51" s="178">
        <f>NPV('VU WACC - ref only'!$E$11,'Project Pro Forma'!H51:AL51)</f>
        <v>0</v>
      </c>
    </row>
    <row r="52" spans="2:43" x14ac:dyDescent="0.25">
      <c r="B52" s="135"/>
      <c r="C52" s="136" t="s">
        <v>45</v>
      </c>
      <c r="D52" s="173">
        <v>0.02</v>
      </c>
      <c r="E52" s="174"/>
      <c r="F52" s="179"/>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76"/>
      <c r="AK52" s="176"/>
      <c r="AL52" s="211">
        <f>IF(ISERROR(AM52/('VU WACC - ref only'!$E$11-((AK52-AJ52)/AJ52))),0,(AM52/('VU WACC - ref only'!$E$11-((AK52-AJ52)/AJ52))))</f>
        <v>0</v>
      </c>
      <c r="AM52" s="211">
        <f t="shared" si="4"/>
        <v>0</v>
      </c>
      <c r="AN52" s="178">
        <f>NPV('VU WACC - ref only'!$E$11,'Project Pro Forma'!H52:AL52)</f>
        <v>0</v>
      </c>
    </row>
    <row r="53" spans="2:43" x14ac:dyDescent="0.25">
      <c r="B53" s="135"/>
      <c r="C53" s="136" t="s">
        <v>46</v>
      </c>
      <c r="D53" s="173">
        <v>0.02</v>
      </c>
      <c r="E53" s="174"/>
      <c r="F53" s="179"/>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211">
        <f>IF(ISERROR(AM53/('VU WACC - ref only'!$E$11-((AK53-AJ53)/AJ53))),0,(AM53/('VU WACC - ref only'!$E$11-((AK53-AJ53)/AJ53))))</f>
        <v>0</v>
      </c>
      <c r="AM53" s="211">
        <f t="shared" si="4"/>
        <v>0</v>
      </c>
      <c r="AN53" s="178">
        <f>NPV('VU WACC - ref only'!$E$11,'Project Pro Forma'!H53:AL53)</f>
        <v>0</v>
      </c>
    </row>
    <row r="54" spans="2:43" outlineLevel="1" x14ac:dyDescent="0.25">
      <c r="B54" s="135"/>
      <c r="C54" s="216" t="s">
        <v>116</v>
      </c>
      <c r="D54" s="173">
        <v>0.02</v>
      </c>
      <c r="E54" s="174"/>
      <c r="F54" s="179"/>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211"/>
      <c r="AM54" s="211"/>
      <c r="AN54" s="178"/>
    </row>
    <row r="55" spans="2:43" outlineLevel="1" x14ac:dyDescent="0.25">
      <c r="B55" s="135"/>
      <c r="C55" s="216" t="s">
        <v>117</v>
      </c>
      <c r="D55" s="173">
        <v>0.02</v>
      </c>
      <c r="E55" s="174"/>
      <c r="F55" s="179"/>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211"/>
      <c r="AM55" s="211"/>
      <c r="AN55" s="178"/>
    </row>
    <row r="56" spans="2:43" outlineLevel="1" x14ac:dyDescent="0.25">
      <c r="B56" s="135"/>
      <c r="C56" s="216" t="s">
        <v>136</v>
      </c>
      <c r="D56" s="173">
        <v>0.02</v>
      </c>
      <c r="E56" s="174"/>
      <c r="F56" s="179"/>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211"/>
      <c r="AM56" s="211"/>
      <c r="AN56" s="178"/>
    </row>
    <row r="57" spans="2:43" outlineLevel="1" x14ac:dyDescent="0.25">
      <c r="B57" s="135"/>
      <c r="C57" s="216" t="s">
        <v>130</v>
      </c>
      <c r="D57" s="173">
        <v>0.02</v>
      </c>
      <c r="E57" s="174"/>
      <c r="F57" s="179"/>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211"/>
      <c r="AM57" s="211"/>
      <c r="AN57" s="178"/>
    </row>
    <row r="58" spans="2:43" outlineLevel="1" x14ac:dyDescent="0.25">
      <c r="B58" s="135"/>
      <c r="C58" s="216" t="s">
        <v>131</v>
      </c>
      <c r="D58" s="173">
        <v>0.02</v>
      </c>
      <c r="E58" s="174"/>
      <c r="F58" s="179"/>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211"/>
      <c r="AM58" s="211"/>
      <c r="AN58" s="178"/>
    </row>
    <row r="59" spans="2:43" outlineLevel="1" x14ac:dyDescent="0.25">
      <c r="B59" s="135"/>
      <c r="C59" s="216" t="s">
        <v>132</v>
      </c>
      <c r="D59" s="173">
        <v>0.02</v>
      </c>
      <c r="E59" s="174"/>
      <c r="F59" s="179"/>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76"/>
      <c r="AI59" s="176"/>
      <c r="AJ59" s="176"/>
      <c r="AK59" s="176"/>
      <c r="AL59" s="211"/>
      <c r="AM59" s="211"/>
      <c r="AN59" s="178"/>
    </row>
    <row r="60" spans="2:43" outlineLevel="1" x14ac:dyDescent="0.25">
      <c r="B60" s="135"/>
      <c r="C60" s="216" t="s">
        <v>133</v>
      </c>
      <c r="D60" s="173">
        <v>0.02</v>
      </c>
      <c r="E60" s="174"/>
      <c r="F60" s="179"/>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76"/>
      <c r="AI60" s="176"/>
      <c r="AJ60" s="176"/>
      <c r="AK60" s="176"/>
      <c r="AL60" s="211"/>
      <c r="AM60" s="211"/>
      <c r="AN60" s="178"/>
    </row>
    <row r="61" spans="2:43" outlineLevel="1" x14ac:dyDescent="0.25">
      <c r="B61" s="135"/>
      <c r="C61" s="216" t="s">
        <v>134</v>
      </c>
      <c r="D61" s="173">
        <v>0.02</v>
      </c>
      <c r="E61" s="174"/>
      <c r="F61" s="179"/>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211"/>
      <c r="AM61" s="211"/>
      <c r="AN61" s="178"/>
    </row>
    <row r="62" spans="2:43" outlineLevel="1" x14ac:dyDescent="0.25">
      <c r="B62" s="135"/>
      <c r="C62" s="216" t="s">
        <v>135</v>
      </c>
      <c r="D62" s="173">
        <v>0.02</v>
      </c>
      <c r="E62" s="174"/>
      <c r="F62" s="179"/>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211"/>
      <c r="AM62" s="211"/>
      <c r="AN62" s="178"/>
    </row>
    <row r="63" spans="2:43" x14ac:dyDescent="0.25">
      <c r="B63" s="135"/>
      <c r="C63" s="136" t="s">
        <v>47</v>
      </c>
      <c r="D63" s="173">
        <v>0.02</v>
      </c>
      <c r="E63" s="174"/>
      <c r="F63" s="179"/>
      <c r="G63" s="176">
        <f>SUBTOTAL(9,G54:G62)</f>
        <v>0</v>
      </c>
      <c r="H63" s="176">
        <f t="shared" ref="H63:AK63" si="7">SUBTOTAL(9,H54:H62)</f>
        <v>0</v>
      </c>
      <c r="I63" s="176">
        <f t="shared" si="7"/>
        <v>0</v>
      </c>
      <c r="J63" s="176">
        <f t="shared" si="7"/>
        <v>0</v>
      </c>
      <c r="K63" s="176">
        <f t="shared" si="7"/>
        <v>0</v>
      </c>
      <c r="L63" s="176">
        <f t="shared" si="7"/>
        <v>0</v>
      </c>
      <c r="M63" s="176">
        <f t="shared" si="7"/>
        <v>0</v>
      </c>
      <c r="N63" s="176">
        <f t="shared" si="7"/>
        <v>0</v>
      </c>
      <c r="O63" s="176">
        <f t="shared" si="7"/>
        <v>0</v>
      </c>
      <c r="P63" s="176">
        <f t="shared" si="7"/>
        <v>0</v>
      </c>
      <c r="Q63" s="176">
        <f t="shared" si="7"/>
        <v>0</v>
      </c>
      <c r="R63" s="176">
        <f t="shared" si="7"/>
        <v>0</v>
      </c>
      <c r="S63" s="176">
        <f t="shared" si="7"/>
        <v>0</v>
      </c>
      <c r="T63" s="176">
        <f t="shared" si="7"/>
        <v>0</v>
      </c>
      <c r="U63" s="176">
        <f t="shared" si="7"/>
        <v>0</v>
      </c>
      <c r="V63" s="176">
        <f t="shared" si="7"/>
        <v>0</v>
      </c>
      <c r="W63" s="176">
        <f t="shared" si="7"/>
        <v>0</v>
      </c>
      <c r="X63" s="176">
        <f t="shared" si="7"/>
        <v>0</v>
      </c>
      <c r="Y63" s="176">
        <f t="shared" si="7"/>
        <v>0</v>
      </c>
      <c r="Z63" s="176">
        <f t="shared" si="7"/>
        <v>0</v>
      </c>
      <c r="AA63" s="176">
        <f t="shared" si="7"/>
        <v>0</v>
      </c>
      <c r="AB63" s="176">
        <f t="shared" si="7"/>
        <v>0</v>
      </c>
      <c r="AC63" s="176">
        <f t="shared" si="7"/>
        <v>0</v>
      </c>
      <c r="AD63" s="176">
        <f t="shared" si="7"/>
        <v>0</v>
      </c>
      <c r="AE63" s="176">
        <f t="shared" si="7"/>
        <v>0</v>
      </c>
      <c r="AF63" s="176">
        <f t="shared" si="7"/>
        <v>0</v>
      </c>
      <c r="AG63" s="176">
        <f t="shared" si="7"/>
        <v>0</v>
      </c>
      <c r="AH63" s="176">
        <f t="shared" si="7"/>
        <v>0</v>
      </c>
      <c r="AI63" s="176">
        <f t="shared" si="7"/>
        <v>0</v>
      </c>
      <c r="AJ63" s="176">
        <f t="shared" si="7"/>
        <v>0</v>
      </c>
      <c r="AK63" s="176">
        <f t="shared" si="7"/>
        <v>0</v>
      </c>
      <c r="AL63" s="211">
        <f>IF(ISERROR(AM63/('VU WACC - ref only'!$E$11-((AK63-AJ63)/AJ63))),0,(AM63/('VU WACC - ref only'!$E$11-((AK63-AJ63)/AJ63))))</f>
        <v>0</v>
      </c>
      <c r="AM63" s="211">
        <f t="shared" si="4"/>
        <v>0</v>
      </c>
      <c r="AN63" s="178">
        <f>NPV('VU WACC - ref only'!$E$11,'Project Pro Forma'!H63:AL63)</f>
        <v>0</v>
      </c>
    </row>
    <row r="64" spans="2:43" x14ac:dyDescent="0.25">
      <c r="B64" s="135"/>
      <c r="C64" s="170" t="s">
        <v>48</v>
      </c>
      <c r="D64" s="217">
        <f>D37</f>
        <v>0.02</v>
      </c>
      <c r="E64" s="218"/>
      <c r="F64" s="145"/>
      <c r="G64" s="180"/>
      <c r="H64" s="180"/>
      <c r="I64" s="180"/>
      <c r="J64" s="180"/>
      <c r="K64" s="180"/>
      <c r="L64" s="180"/>
      <c r="M64" s="180"/>
      <c r="N64" s="180"/>
      <c r="O64" s="180"/>
      <c r="P64" s="180"/>
      <c r="Q64" s="180"/>
      <c r="R64" s="180"/>
      <c r="S64" s="180"/>
      <c r="T64" s="180"/>
      <c r="U64" s="180"/>
      <c r="V64" s="180"/>
      <c r="W64" s="180"/>
      <c r="X64" s="180"/>
      <c r="Y64" s="180"/>
      <c r="Z64" s="180"/>
      <c r="AA64" s="180"/>
      <c r="AB64" s="180"/>
      <c r="AC64" s="180"/>
      <c r="AD64" s="180"/>
      <c r="AE64" s="180"/>
      <c r="AF64" s="180"/>
      <c r="AG64" s="180"/>
      <c r="AH64" s="180"/>
      <c r="AI64" s="180"/>
      <c r="AJ64" s="180"/>
      <c r="AK64" s="180"/>
      <c r="AL64" s="211">
        <f>IF(ISERROR(AM64/('VU WACC - ref only'!$E$11-((AK64-AJ64)/AJ64))),0,(AM64/('VU WACC - ref only'!$E$11-((AK64-AJ64)/AJ64))))</f>
        <v>0</v>
      </c>
      <c r="AM64" s="211">
        <f t="shared" si="4"/>
        <v>0</v>
      </c>
      <c r="AN64" s="178">
        <f>NPV('VU WACC - ref only'!$E$11,'Project Pro Forma'!H64:AL64)</f>
        <v>0</v>
      </c>
    </row>
    <row r="65" spans="2:40" x14ac:dyDescent="0.25">
      <c r="B65" s="135"/>
      <c r="C65" s="134" t="s">
        <v>51</v>
      </c>
      <c r="D65" s="173"/>
      <c r="E65" s="134"/>
      <c r="F65" s="179"/>
      <c r="G65" s="181">
        <f t="shared" ref="G65" si="8">SUBTOTAL(9,G25:G64)</f>
        <v>0</v>
      </c>
      <c r="H65" s="181">
        <f t="shared" ref="H65" si="9">SUBTOTAL(9,H25:H64)</f>
        <v>0</v>
      </c>
      <c r="I65" s="181">
        <f t="shared" ref="I65" si="10">SUBTOTAL(9,I25:I64)</f>
        <v>0</v>
      </c>
      <c r="J65" s="181">
        <f t="shared" ref="J65" si="11">SUBTOTAL(9,J25:J64)</f>
        <v>0</v>
      </c>
      <c r="K65" s="181">
        <f t="shared" ref="K65" si="12">SUBTOTAL(9,K25:K64)</f>
        <v>0</v>
      </c>
      <c r="L65" s="181">
        <f t="shared" ref="L65" si="13">SUBTOTAL(9,L25:L64)</f>
        <v>0</v>
      </c>
      <c r="M65" s="181">
        <f t="shared" ref="M65" si="14">SUBTOTAL(9,M25:M64)</f>
        <v>0</v>
      </c>
      <c r="N65" s="181">
        <f t="shared" ref="N65" si="15">SUBTOTAL(9,N25:N64)</f>
        <v>0</v>
      </c>
      <c r="O65" s="181">
        <f t="shared" ref="O65" si="16">SUBTOTAL(9,O25:O64)</f>
        <v>0</v>
      </c>
      <c r="P65" s="181">
        <f t="shared" ref="P65" si="17">SUBTOTAL(9,P25:P64)</f>
        <v>0</v>
      </c>
      <c r="Q65" s="181">
        <f t="shared" ref="Q65" si="18">SUBTOTAL(9,Q25:Q64)</f>
        <v>0</v>
      </c>
      <c r="R65" s="181">
        <f t="shared" ref="R65" si="19">SUBTOTAL(9,R25:R64)</f>
        <v>0</v>
      </c>
      <c r="S65" s="181">
        <f t="shared" ref="S65" si="20">SUBTOTAL(9,S25:S64)</f>
        <v>0</v>
      </c>
      <c r="T65" s="181">
        <f t="shared" ref="T65" si="21">SUBTOTAL(9,T25:T64)</f>
        <v>0</v>
      </c>
      <c r="U65" s="181">
        <f t="shared" ref="U65" si="22">SUBTOTAL(9,U25:U64)</f>
        <v>0</v>
      </c>
      <c r="V65" s="181">
        <f t="shared" ref="V65" si="23">SUBTOTAL(9,V25:V64)</f>
        <v>0</v>
      </c>
      <c r="W65" s="181">
        <f t="shared" ref="W65" si="24">SUBTOTAL(9,W25:W64)</f>
        <v>0</v>
      </c>
      <c r="X65" s="181">
        <f t="shared" ref="X65" si="25">SUBTOTAL(9,X25:X64)</f>
        <v>0</v>
      </c>
      <c r="Y65" s="181">
        <f t="shared" ref="Y65" si="26">SUBTOTAL(9,Y25:Y64)</f>
        <v>0</v>
      </c>
      <c r="Z65" s="181">
        <f t="shared" ref="Z65" si="27">SUBTOTAL(9,Z25:Z64)</f>
        <v>0</v>
      </c>
      <c r="AA65" s="181">
        <f t="shared" ref="AA65" si="28">SUBTOTAL(9,AA25:AA64)</f>
        <v>0</v>
      </c>
      <c r="AB65" s="181">
        <f t="shared" ref="AB65" si="29">SUBTOTAL(9,AB25:AB64)</f>
        <v>0</v>
      </c>
      <c r="AC65" s="181">
        <f t="shared" ref="AC65" si="30">SUBTOTAL(9,AC25:AC64)</f>
        <v>0</v>
      </c>
      <c r="AD65" s="181">
        <f t="shared" ref="AD65" si="31">SUBTOTAL(9,AD25:AD64)</f>
        <v>0</v>
      </c>
      <c r="AE65" s="181">
        <f t="shared" ref="AE65" si="32">SUBTOTAL(9,AE25:AE64)</f>
        <v>0</v>
      </c>
      <c r="AF65" s="181">
        <f t="shared" ref="AF65" si="33">SUBTOTAL(9,AF25:AF64)</f>
        <v>0</v>
      </c>
      <c r="AG65" s="181">
        <f t="shared" ref="AG65" si="34">SUBTOTAL(9,AG25:AG64)</f>
        <v>0</v>
      </c>
      <c r="AH65" s="181">
        <f t="shared" ref="AH65" si="35">SUBTOTAL(9,AH25:AH64)</f>
        <v>0</v>
      </c>
      <c r="AI65" s="181">
        <f t="shared" ref="AI65" si="36">SUBTOTAL(9,AI25:AI64)</f>
        <v>0</v>
      </c>
      <c r="AJ65" s="181">
        <f t="shared" ref="AJ65" si="37">SUBTOTAL(9,AJ25:AJ64)</f>
        <v>0</v>
      </c>
      <c r="AK65" s="181">
        <f t="shared" ref="AK65:AN65" si="38">SUBTOTAL(9,AK25:AK64)</f>
        <v>0</v>
      </c>
      <c r="AL65" s="181">
        <f t="shared" si="38"/>
        <v>0</v>
      </c>
      <c r="AM65" s="181"/>
      <c r="AN65" s="187">
        <f t="shared" si="38"/>
        <v>0</v>
      </c>
    </row>
    <row r="66" spans="2:40" x14ac:dyDescent="0.25">
      <c r="B66" s="135"/>
      <c r="D66" s="173"/>
      <c r="F66" s="179"/>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211"/>
      <c r="AM66" s="211"/>
      <c r="AN66" s="178"/>
    </row>
    <row r="67" spans="2:40" x14ac:dyDescent="0.25">
      <c r="B67" s="135"/>
      <c r="C67" s="134" t="s">
        <v>55</v>
      </c>
      <c r="D67" s="173"/>
      <c r="E67" s="134"/>
      <c r="F67" s="179"/>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235"/>
      <c r="AM67" s="235"/>
      <c r="AN67" s="183"/>
    </row>
    <row r="68" spans="2:40" outlineLevel="1" x14ac:dyDescent="0.25">
      <c r="B68" s="135"/>
      <c r="C68" s="216" t="s">
        <v>137</v>
      </c>
      <c r="D68" s="173">
        <f t="shared" ref="D68:D69" si="39">0.03</f>
        <v>0.03</v>
      </c>
      <c r="E68" s="174"/>
      <c r="F68" s="179" t="s">
        <v>107</v>
      </c>
      <c r="G68" s="176"/>
      <c r="H68" s="176">
        <f>H35*0.65</f>
        <v>0</v>
      </c>
      <c r="I68" s="176">
        <f t="shared" ref="I68:AK68" si="40">I35*0.65</f>
        <v>0</v>
      </c>
      <c r="J68" s="176">
        <f t="shared" si="40"/>
        <v>0</v>
      </c>
      <c r="K68" s="176">
        <f t="shared" si="40"/>
        <v>0</v>
      </c>
      <c r="L68" s="176">
        <f t="shared" si="40"/>
        <v>0</v>
      </c>
      <c r="M68" s="176">
        <f t="shared" si="40"/>
        <v>0</v>
      </c>
      <c r="N68" s="176">
        <f t="shared" si="40"/>
        <v>0</v>
      </c>
      <c r="O68" s="176">
        <f t="shared" si="40"/>
        <v>0</v>
      </c>
      <c r="P68" s="176">
        <f t="shared" si="40"/>
        <v>0</v>
      </c>
      <c r="Q68" s="176">
        <f t="shared" si="40"/>
        <v>0</v>
      </c>
      <c r="R68" s="176">
        <f t="shared" si="40"/>
        <v>0</v>
      </c>
      <c r="S68" s="176">
        <f t="shared" si="40"/>
        <v>0</v>
      </c>
      <c r="T68" s="176">
        <f t="shared" si="40"/>
        <v>0</v>
      </c>
      <c r="U68" s="176">
        <f t="shared" si="40"/>
        <v>0</v>
      </c>
      <c r="V68" s="176">
        <f t="shared" si="40"/>
        <v>0</v>
      </c>
      <c r="W68" s="176">
        <f t="shared" si="40"/>
        <v>0</v>
      </c>
      <c r="X68" s="176">
        <f t="shared" si="40"/>
        <v>0</v>
      </c>
      <c r="Y68" s="176">
        <f t="shared" si="40"/>
        <v>0</v>
      </c>
      <c r="Z68" s="176">
        <f t="shared" si="40"/>
        <v>0</v>
      </c>
      <c r="AA68" s="176">
        <f t="shared" si="40"/>
        <v>0</v>
      </c>
      <c r="AB68" s="176">
        <f t="shared" si="40"/>
        <v>0</v>
      </c>
      <c r="AC68" s="176">
        <f t="shared" si="40"/>
        <v>0</v>
      </c>
      <c r="AD68" s="176">
        <f t="shared" si="40"/>
        <v>0</v>
      </c>
      <c r="AE68" s="176">
        <f t="shared" si="40"/>
        <v>0</v>
      </c>
      <c r="AF68" s="176">
        <f t="shared" si="40"/>
        <v>0</v>
      </c>
      <c r="AG68" s="176">
        <f t="shared" si="40"/>
        <v>0</v>
      </c>
      <c r="AH68" s="176">
        <f t="shared" si="40"/>
        <v>0</v>
      </c>
      <c r="AI68" s="176">
        <f t="shared" si="40"/>
        <v>0</v>
      </c>
      <c r="AJ68" s="176">
        <f t="shared" si="40"/>
        <v>0</v>
      </c>
      <c r="AK68" s="176">
        <f t="shared" si="40"/>
        <v>0</v>
      </c>
      <c r="AL68" s="211"/>
      <c r="AM68" s="211"/>
      <c r="AN68" s="178"/>
    </row>
    <row r="69" spans="2:40" outlineLevel="1" x14ac:dyDescent="0.25">
      <c r="B69" s="135"/>
      <c r="C69" s="216" t="s">
        <v>138</v>
      </c>
      <c r="D69" s="173">
        <f t="shared" si="39"/>
        <v>0.03</v>
      </c>
      <c r="E69" s="174"/>
      <c r="F69" s="179"/>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211"/>
      <c r="AM69" s="211"/>
      <c r="AN69" s="178"/>
    </row>
    <row r="70" spans="2:40" x14ac:dyDescent="0.25">
      <c r="B70" s="135"/>
      <c r="C70" s="136" t="s">
        <v>52</v>
      </c>
      <c r="D70" s="173">
        <f>0.03</f>
        <v>0.03</v>
      </c>
      <c r="E70" s="174"/>
      <c r="F70" s="179"/>
      <c r="G70" s="176">
        <f>SUBTOTAL(9,G68:G69)</f>
        <v>0</v>
      </c>
      <c r="H70" s="176">
        <f t="shared" ref="H70:AK70" si="41">SUBTOTAL(9,H68:H69)</f>
        <v>0</v>
      </c>
      <c r="I70" s="176">
        <f t="shared" si="41"/>
        <v>0</v>
      </c>
      <c r="J70" s="176">
        <f t="shared" si="41"/>
        <v>0</v>
      </c>
      <c r="K70" s="176">
        <f t="shared" si="41"/>
        <v>0</v>
      </c>
      <c r="L70" s="176">
        <f t="shared" si="41"/>
        <v>0</v>
      </c>
      <c r="M70" s="176">
        <f t="shared" si="41"/>
        <v>0</v>
      </c>
      <c r="N70" s="176">
        <f t="shared" si="41"/>
        <v>0</v>
      </c>
      <c r="O70" s="176">
        <f t="shared" si="41"/>
        <v>0</v>
      </c>
      <c r="P70" s="176">
        <f t="shared" si="41"/>
        <v>0</v>
      </c>
      <c r="Q70" s="176">
        <f t="shared" si="41"/>
        <v>0</v>
      </c>
      <c r="R70" s="176">
        <f t="shared" si="41"/>
        <v>0</v>
      </c>
      <c r="S70" s="176">
        <f t="shared" si="41"/>
        <v>0</v>
      </c>
      <c r="T70" s="176">
        <f t="shared" si="41"/>
        <v>0</v>
      </c>
      <c r="U70" s="176">
        <f t="shared" si="41"/>
        <v>0</v>
      </c>
      <c r="V70" s="176">
        <f t="shared" si="41"/>
        <v>0</v>
      </c>
      <c r="W70" s="176">
        <f t="shared" si="41"/>
        <v>0</v>
      </c>
      <c r="X70" s="176">
        <f t="shared" si="41"/>
        <v>0</v>
      </c>
      <c r="Y70" s="176">
        <f t="shared" si="41"/>
        <v>0</v>
      </c>
      <c r="Z70" s="176">
        <f t="shared" si="41"/>
        <v>0</v>
      </c>
      <c r="AA70" s="176">
        <f t="shared" si="41"/>
        <v>0</v>
      </c>
      <c r="AB70" s="176">
        <f t="shared" si="41"/>
        <v>0</v>
      </c>
      <c r="AC70" s="176">
        <f t="shared" si="41"/>
        <v>0</v>
      </c>
      <c r="AD70" s="176">
        <f t="shared" si="41"/>
        <v>0</v>
      </c>
      <c r="AE70" s="176">
        <f t="shared" si="41"/>
        <v>0</v>
      </c>
      <c r="AF70" s="176">
        <f t="shared" si="41"/>
        <v>0</v>
      </c>
      <c r="AG70" s="176">
        <f t="shared" si="41"/>
        <v>0</v>
      </c>
      <c r="AH70" s="176">
        <f t="shared" si="41"/>
        <v>0</v>
      </c>
      <c r="AI70" s="176">
        <f t="shared" si="41"/>
        <v>0</v>
      </c>
      <c r="AJ70" s="176">
        <f t="shared" si="41"/>
        <v>0</v>
      </c>
      <c r="AK70" s="176">
        <f t="shared" si="41"/>
        <v>0</v>
      </c>
      <c r="AL70" s="211">
        <f>AL32*0.65</f>
        <v>0</v>
      </c>
      <c r="AM70" s="211"/>
      <c r="AN70" s="178">
        <f>NPV('VU WACC - ref only'!$E$11,'Project Pro Forma'!H70:AL70)</f>
        <v>0</v>
      </c>
    </row>
    <row r="71" spans="2:40" x14ac:dyDescent="0.25">
      <c r="B71" s="135"/>
      <c r="C71" s="136" t="s">
        <v>61</v>
      </c>
      <c r="D71" s="173">
        <v>0.03</v>
      </c>
      <c r="E71" s="174"/>
      <c r="F71" s="179"/>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6"/>
      <c r="AE71" s="176"/>
      <c r="AF71" s="176"/>
      <c r="AG71" s="176"/>
      <c r="AH71" s="176"/>
      <c r="AI71" s="176"/>
      <c r="AJ71" s="176"/>
      <c r="AK71" s="176"/>
      <c r="AL71" s="211">
        <f>IF(ISERROR(AM71/('VU WACC - ref only'!$E$11-((AK71-AJ71)/AJ71))),0,(AM71/('VU WACC - ref only'!$E$11-((AK71-AJ71)/AJ71))))</f>
        <v>0</v>
      </c>
      <c r="AM71" s="211">
        <f t="shared" ref="AM71:AM72" si="42">IF(ISERROR(AK71*(1+((AK71-AJ71)/AJ71))),0,AK71*(1+((AK71-AJ71)/AJ71)))</f>
        <v>0</v>
      </c>
      <c r="AN71" s="178">
        <f>NPV('VU WACC - ref only'!$E$11,'Project Pro Forma'!H71:AL71)</f>
        <v>0</v>
      </c>
    </row>
    <row r="72" spans="2:40" x14ac:dyDescent="0.25">
      <c r="B72" s="135"/>
      <c r="C72" s="136" t="s">
        <v>63</v>
      </c>
      <c r="D72" s="173">
        <f>D$71</f>
        <v>0.03</v>
      </c>
      <c r="E72" s="174"/>
      <c r="F72" s="179"/>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6"/>
      <c r="AE72" s="176"/>
      <c r="AF72" s="176"/>
      <c r="AG72" s="176"/>
      <c r="AH72" s="176"/>
      <c r="AI72" s="176"/>
      <c r="AJ72" s="176"/>
      <c r="AK72" s="176"/>
      <c r="AL72" s="211">
        <f>IF(ISERROR(AM72/('VU WACC - ref only'!$E$11-((AK72-AJ72)/AJ72))),0,(AM72/('VU WACC - ref only'!$E$11-((AK72-AJ72)/AJ72))))</f>
        <v>0</v>
      </c>
      <c r="AM72" s="211">
        <f t="shared" si="42"/>
        <v>0</v>
      </c>
      <c r="AN72" s="178">
        <f>NPV('VU WACC - ref only'!$E$11,'Project Pro Forma'!H72:AL72)</f>
        <v>0</v>
      </c>
    </row>
    <row r="73" spans="2:40" x14ac:dyDescent="0.25">
      <c r="B73" s="135"/>
      <c r="C73" s="136" t="s">
        <v>64</v>
      </c>
      <c r="D73" s="173">
        <f>D$71</f>
        <v>0.03</v>
      </c>
      <c r="E73" s="174"/>
      <c r="F73" s="179"/>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211">
        <f>IF(ISERROR(AM73/('VU WACC - ref only'!$E$11-((AK73-AJ73)/AJ73))),0,(AM73/('VU WACC - ref only'!$E$11-((AK73-AJ73)/AJ73))))</f>
        <v>0</v>
      </c>
      <c r="AM73" s="211">
        <f t="shared" ref="AM73:AM96" si="43">IF(ISERROR(AK73*(1+((AK73-AJ73)/AJ73))),0,AK73*(1+((AK73-AJ73)/AJ73)))</f>
        <v>0</v>
      </c>
      <c r="AN73" s="178">
        <f>NPV('VU WACC - ref only'!$E$11,'Project Pro Forma'!H73:AL73)</f>
        <v>0</v>
      </c>
    </row>
    <row r="74" spans="2:40" x14ac:dyDescent="0.25">
      <c r="B74" s="135"/>
      <c r="C74" s="136" t="s">
        <v>65</v>
      </c>
      <c r="D74" s="173">
        <f>D$71</f>
        <v>0.03</v>
      </c>
      <c r="E74" s="174"/>
      <c r="F74" s="179"/>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76"/>
      <c r="AI74" s="176"/>
      <c r="AJ74" s="176"/>
      <c r="AK74" s="176"/>
      <c r="AL74" s="211">
        <f>IF(ISERROR(AM74/('VU WACC - ref only'!$E$11-((AK74-AJ74)/AJ74))),0,(AM74/('VU WACC - ref only'!$E$11-((AK74-AJ74)/AJ74))))</f>
        <v>0</v>
      </c>
      <c r="AM74" s="211">
        <f t="shared" si="43"/>
        <v>0</v>
      </c>
      <c r="AN74" s="178">
        <f>NPV('VU WACC - ref only'!$E$11,'Project Pro Forma'!H74:AL74)</f>
        <v>0</v>
      </c>
    </row>
    <row r="75" spans="2:40" x14ac:dyDescent="0.25">
      <c r="B75" s="135"/>
      <c r="C75" s="136" t="s">
        <v>62</v>
      </c>
      <c r="D75" s="173">
        <v>0.02</v>
      </c>
      <c r="E75" s="174"/>
      <c r="F75" s="179"/>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211">
        <f>IF(ISERROR(AM75/('VU WACC - ref only'!$E$11-((AK75-AJ75)/AJ75))),0,(AM75/('VU WACC - ref only'!$E$11-((AK75-AJ75)/AJ75))))</f>
        <v>0</v>
      </c>
      <c r="AM75" s="211">
        <f t="shared" si="43"/>
        <v>0</v>
      </c>
      <c r="AN75" s="178">
        <f>NPV('VU WACC - ref only'!$E$11,'Project Pro Forma'!H75:AL75)</f>
        <v>0</v>
      </c>
    </row>
    <row r="76" spans="2:40" x14ac:dyDescent="0.25">
      <c r="B76" s="135"/>
      <c r="C76" s="136" t="s">
        <v>155</v>
      </c>
      <c r="D76" s="173">
        <v>0.03</v>
      </c>
      <c r="E76" s="174"/>
      <c r="F76" s="179"/>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6"/>
      <c r="AL76" s="211">
        <f>IF(ISERROR(AM76/('VU WACC - ref only'!$E$11-((AK76-AJ76)/AJ76))),0,(AM76/('VU WACC - ref only'!$E$11-((AK76-AJ76)/AJ76))))</f>
        <v>0</v>
      </c>
      <c r="AM76" s="211">
        <f t="shared" si="43"/>
        <v>0</v>
      </c>
      <c r="AN76" s="178">
        <f>NPV('VU WACC - ref only'!$E$11,'Project Pro Forma'!H76:AL76)</f>
        <v>0</v>
      </c>
    </row>
    <row r="77" spans="2:40" outlineLevel="1" x14ac:dyDescent="0.25">
      <c r="B77" s="135"/>
      <c r="C77" s="216" t="s">
        <v>156</v>
      </c>
      <c r="D77" s="173">
        <f t="shared" ref="D77:D90" si="44">D$71</f>
        <v>0.03</v>
      </c>
      <c r="E77" s="174"/>
      <c r="F77" s="179"/>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6"/>
      <c r="AL77" s="211"/>
      <c r="AM77" s="211"/>
      <c r="AN77" s="178"/>
    </row>
    <row r="78" spans="2:40" outlineLevel="1" x14ac:dyDescent="0.25">
      <c r="B78" s="135"/>
      <c r="C78" s="216" t="s">
        <v>157</v>
      </c>
      <c r="D78" s="173">
        <f t="shared" si="44"/>
        <v>0.03</v>
      </c>
      <c r="E78" s="174"/>
      <c r="F78" s="179"/>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76"/>
      <c r="AI78" s="176"/>
      <c r="AJ78" s="176"/>
      <c r="AK78" s="176"/>
      <c r="AL78" s="211"/>
      <c r="AM78" s="211"/>
      <c r="AN78" s="178"/>
    </row>
    <row r="79" spans="2:40" outlineLevel="1" x14ac:dyDescent="0.25">
      <c r="B79" s="135"/>
      <c r="C79" s="216" t="s">
        <v>158</v>
      </c>
      <c r="D79" s="173">
        <f t="shared" si="44"/>
        <v>0.03</v>
      </c>
      <c r="E79" s="174"/>
      <c r="F79" s="179"/>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211"/>
      <c r="AM79" s="211"/>
      <c r="AN79" s="178"/>
    </row>
    <row r="80" spans="2:40" outlineLevel="1" x14ac:dyDescent="0.25">
      <c r="B80" s="135"/>
      <c r="C80" s="216" t="s">
        <v>159</v>
      </c>
      <c r="D80" s="173">
        <f t="shared" si="44"/>
        <v>0.03</v>
      </c>
      <c r="E80" s="174"/>
      <c r="F80" s="179"/>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211"/>
      <c r="AM80" s="211"/>
      <c r="AN80" s="178"/>
    </row>
    <row r="81" spans="2:40" outlineLevel="1" x14ac:dyDescent="0.25">
      <c r="B81" s="135"/>
      <c r="C81" s="216" t="s">
        <v>160</v>
      </c>
      <c r="D81" s="173">
        <f t="shared" si="44"/>
        <v>0.03</v>
      </c>
      <c r="E81" s="174"/>
      <c r="F81" s="179"/>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76"/>
      <c r="AI81" s="176"/>
      <c r="AJ81" s="176"/>
      <c r="AK81" s="176"/>
      <c r="AL81" s="211"/>
      <c r="AM81" s="211"/>
      <c r="AN81" s="178"/>
    </row>
    <row r="82" spans="2:40" outlineLevel="1" x14ac:dyDescent="0.25">
      <c r="B82" s="135"/>
      <c r="C82" s="216" t="s">
        <v>161</v>
      </c>
      <c r="D82" s="173">
        <f t="shared" si="44"/>
        <v>0.03</v>
      </c>
      <c r="E82" s="174"/>
      <c r="F82" s="179"/>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76"/>
      <c r="AI82" s="176"/>
      <c r="AJ82" s="176"/>
      <c r="AK82" s="176"/>
      <c r="AL82" s="211"/>
      <c r="AM82" s="211"/>
      <c r="AN82" s="178"/>
    </row>
    <row r="83" spans="2:40" outlineLevel="1" x14ac:dyDescent="0.25">
      <c r="B83" s="135"/>
      <c r="C83" s="216" t="s">
        <v>162</v>
      </c>
      <c r="D83" s="173">
        <f t="shared" si="44"/>
        <v>0.03</v>
      </c>
      <c r="E83" s="174"/>
      <c r="F83" s="179"/>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211"/>
      <c r="AM83" s="211"/>
      <c r="AN83" s="178"/>
    </row>
    <row r="84" spans="2:40" outlineLevel="1" x14ac:dyDescent="0.25">
      <c r="B84" s="135"/>
      <c r="C84" s="216" t="s">
        <v>163</v>
      </c>
      <c r="D84" s="173">
        <f t="shared" si="44"/>
        <v>0.03</v>
      </c>
      <c r="E84" s="174"/>
      <c r="F84" s="179"/>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76"/>
      <c r="AI84" s="176"/>
      <c r="AJ84" s="176"/>
      <c r="AK84" s="176"/>
      <c r="AL84" s="211"/>
      <c r="AM84" s="211"/>
      <c r="AN84" s="178"/>
    </row>
    <row r="85" spans="2:40" outlineLevel="1" x14ac:dyDescent="0.25">
      <c r="B85" s="135"/>
      <c r="C85" s="216" t="s">
        <v>164</v>
      </c>
      <c r="D85" s="173">
        <f t="shared" si="44"/>
        <v>0.03</v>
      </c>
      <c r="E85" s="174"/>
      <c r="F85" s="179"/>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76"/>
      <c r="AI85" s="176"/>
      <c r="AJ85" s="176"/>
      <c r="AK85" s="176"/>
      <c r="AL85" s="211"/>
      <c r="AM85" s="211"/>
      <c r="AN85" s="178"/>
    </row>
    <row r="86" spans="2:40" outlineLevel="1" x14ac:dyDescent="0.25">
      <c r="B86" s="135"/>
      <c r="C86" s="216" t="s">
        <v>165</v>
      </c>
      <c r="D86" s="173">
        <f t="shared" si="44"/>
        <v>0.03</v>
      </c>
      <c r="E86" s="174"/>
      <c r="F86" s="179"/>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76"/>
      <c r="AI86" s="176"/>
      <c r="AJ86" s="176"/>
      <c r="AK86" s="176"/>
      <c r="AL86" s="211"/>
      <c r="AM86" s="211"/>
      <c r="AN86" s="178"/>
    </row>
    <row r="87" spans="2:40" outlineLevel="1" x14ac:dyDescent="0.25">
      <c r="B87" s="135"/>
      <c r="C87" s="216" t="s">
        <v>166</v>
      </c>
      <c r="D87" s="173">
        <f t="shared" si="44"/>
        <v>0.03</v>
      </c>
      <c r="E87" s="174"/>
      <c r="F87" s="179"/>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211"/>
      <c r="AM87" s="211"/>
      <c r="AN87" s="178"/>
    </row>
    <row r="88" spans="2:40" outlineLevel="1" x14ac:dyDescent="0.25">
      <c r="B88" s="135"/>
      <c r="C88" s="216" t="s">
        <v>167</v>
      </c>
      <c r="D88" s="173">
        <f t="shared" si="44"/>
        <v>0.03</v>
      </c>
      <c r="E88" s="174"/>
      <c r="F88" s="179"/>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76"/>
      <c r="AI88" s="176"/>
      <c r="AJ88" s="176"/>
      <c r="AK88" s="176"/>
      <c r="AL88" s="211"/>
      <c r="AM88" s="211"/>
      <c r="AN88" s="178"/>
    </row>
    <row r="89" spans="2:40" outlineLevel="1" x14ac:dyDescent="0.25">
      <c r="B89" s="135"/>
      <c r="C89" s="216" t="s">
        <v>168</v>
      </c>
      <c r="D89" s="173">
        <f t="shared" si="44"/>
        <v>0.03</v>
      </c>
      <c r="E89" s="174"/>
      <c r="F89" s="179"/>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76"/>
      <c r="AI89" s="176"/>
      <c r="AJ89" s="176"/>
      <c r="AK89" s="176"/>
      <c r="AL89" s="211"/>
      <c r="AM89" s="211"/>
      <c r="AN89" s="178"/>
    </row>
    <row r="90" spans="2:40" outlineLevel="1" x14ac:dyDescent="0.25">
      <c r="B90" s="135"/>
      <c r="C90" s="216" t="s">
        <v>169</v>
      </c>
      <c r="D90" s="173">
        <f t="shared" si="44"/>
        <v>0.03</v>
      </c>
      <c r="E90" s="174"/>
      <c r="F90" s="179"/>
      <c r="G90" s="176"/>
      <c r="H90" s="176"/>
      <c r="I90" s="176"/>
      <c r="J90" s="176"/>
      <c r="K90" s="176"/>
      <c r="L90" s="176"/>
      <c r="M90" s="176"/>
      <c r="N90" s="176"/>
      <c r="O90" s="176"/>
      <c r="P90" s="176"/>
      <c r="Q90" s="176"/>
      <c r="R90" s="176"/>
      <c r="S90" s="176"/>
      <c r="T90" s="176"/>
      <c r="U90" s="176"/>
      <c r="V90" s="176"/>
      <c r="W90" s="176"/>
      <c r="X90" s="176"/>
      <c r="Y90" s="176"/>
      <c r="Z90" s="176"/>
      <c r="AA90" s="176"/>
      <c r="AB90" s="176"/>
      <c r="AC90" s="176"/>
      <c r="AD90" s="176"/>
      <c r="AE90" s="176"/>
      <c r="AF90" s="176"/>
      <c r="AG90" s="176"/>
      <c r="AH90" s="176"/>
      <c r="AI90" s="176"/>
      <c r="AJ90" s="176"/>
      <c r="AK90" s="176"/>
      <c r="AL90" s="211"/>
      <c r="AM90" s="211"/>
      <c r="AN90" s="178"/>
    </row>
    <row r="91" spans="2:40" x14ac:dyDescent="0.25">
      <c r="B91" s="135"/>
      <c r="C91" s="136" t="s">
        <v>144</v>
      </c>
      <c r="D91" s="173">
        <f>D$71</f>
        <v>0.03</v>
      </c>
      <c r="E91" s="174"/>
      <c r="F91" s="179"/>
      <c r="G91" s="176">
        <f>SUBTOTAL(9,G77:G90)</f>
        <v>0</v>
      </c>
      <c r="H91" s="176">
        <f t="shared" ref="H91:AK91" si="45">SUBTOTAL(9,H77:H90)</f>
        <v>0</v>
      </c>
      <c r="I91" s="176">
        <f t="shared" si="45"/>
        <v>0</v>
      </c>
      <c r="J91" s="176">
        <f t="shared" si="45"/>
        <v>0</v>
      </c>
      <c r="K91" s="176">
        <f t="shared" si="45"/>
        <v>0</v>
      </c>
      <c r="L91" s="176">
        <f t="shared" si="45"/>
        <v>0</v>
      </c>
      <c r="M91" s="176">
        <f t="shared" si="45"/>
        <v>0</v>
      </c>
      <c r="N91" s="176">
        <f t="shared" si="45"/>
        <v>0</v>
      </c>
      <c r="O91" s="176">
        <f t="shared" si="45"/>
        <v>0</v>
      </c>
      <c r="P91" s="176">
        <f t="shared" si="45"/>
        <v>0</v>
      </c>
      <c r="Q91" s="176">
        <f t="shared" si="45"/>
        <v>0</v>
      </c>
      <c r="R91" s="176">
        <f t="shared" si="45"/>
        <v>0</v>
      </c>
      <c r="S91" s="176">
        <f t="shared" si="45"/>
        <v>0</v>
      </c>
      <c r="T91" s="176">
        <f t="shared" si="45"/>
        <v>0</v>
      </c>
      <c r="U91" s="176">
        <f t="shared" si="45"/>
        <v>0</v>
      </c>
      <c r="V91" s="176">
        <f t="shared" si="45"/>
        <v>0</v>
      </c>
      <c r="W91" s="176">
        <f t="shared" si="45"/>
        <v>0</v>
      </c>
      <c r="X91" s="176">
        <f t="shared" si="45"/>
        <v>0</v>
      </c>
      <c r="Y91" s="176">
        <f t="shared" si="45"/>
        <v>0</v>
      </c>
      <c r="Z91" s="176">
        <f t="shared" si="45"/>
        <v>0</v>
      </c>
      <c r="AA91" s="176">
        <f t="shared" si="45"/>
        <v>0</v>
      </c>
      <c r="AB91" s="176">
        <f t="shared" si="45"/>
        <v>0</v>
      </c>
      <c r="AC91" s="176">
        <f t="shared" si="45"/>
        <v>0</v>
      </c>
      <c r="AD91" s="176">
        <f t="shared" si="45"/>
        <v>0</v>
      </c>
      <c r="AE91" s="176">
        <f t="shared" si="45"/>
        <v>0</v>
      </c>
      <c r="AF91" s="176">
        <f t="shared" si="45"/>
        <v>0</v>
      </c>
      <c r="AG91" s="176">
        <f t="shared" si="45"/>
        <v>0</v>
      </c>
      <c r="AH91" s="176">
        <f t="shared" si="45"/>
        <v>0</v>
      </c>
      <c r="AI91" s="176">
        <f t="shared" si="45"/>
        <v>0</v>
      </c>
      <c r="AJ91" s="176">
        <f t="shared" si="45"/>
        <v>0</v>
      </c>
      <c r="AK91" s="176">
        <f t="shared" si="45"/>
        <v>0</v>
      </c>
      <c r="AL91" s="211">
        <f>IF(ISERROR(AM91/('VU WACC - ref only'!$E$11-((AK91-AJ91)/AJ91))),0,(AM91/('VU WACC - ref only'!$E$11-((AK91-AJ91)/AJ91))))</f>
        <v>0</v>
      </c>
      <c r="AM91" s="211">
        <f t="shared" si="43"/>
        <v>0</v>
      </c>
      <c r="AN91" s="178">
        <f>NPV('VU WACC - ref only'!$E$11,'Project Pro Forma'!H91:AL91)</f>
        <v>0</v>
      </c>
    </row>
    <row r="92" spans="2:40" x14ac:dyDescent="0.25">
      <c r="B92" s="135"/>
      <c r="C92" s="136" t="s">
        <v>139</v>
      </c>
      <c r="D92" s="173">
        <f t="shared" ref="D92:D95" si="46">D$71</f>
        <v>0.03</v>
      </c>
      <c r="E92" s="174"/>
      <c r="F92" s="179"/>
      <c r="G92" s="176"/>
      <c r="H92" s="176"/>
      <c r="I92" s="176"/>
      <c r="J92" s="176"/>
      <c r="K92" s="176"/>
      <c r="L92" s="176"/>
      <c r="M92" s="176"/>
      <c r="N92" s="176"/>
      <c r="O92" s="176"/>
      <c r="P92" s="176"/>
      <c r="Q92" s="176"/>
      <c r="R92" s="176"/>
      <c r="S92" s="176"/>
      <c r="T92" s="176"/>
      <c r="U92" s="176"/>
      <c r="V92" s="176"/>
      <c r="W92" s="176"/>
      <c r="X92" s="176"/>
      <c r="Y92" s="176"/>
      <c r="Z92" s="176"/>
      <c r="AA92" s="176"/>
      <c r="AB92" s="176"/>
      <c r="AC92" s="176"/>
      <c r="AD92" s="176"/>
      <c r="AE92" s="176"/>
      <c r="AF92" s="176"/>
      <c r="AG92" s="176"/>
      <c r="AH92" s="176"/>
      <c r="AI92" s="176"/>
      <c r="AJ92" s="176"/>
      <c r="AK92" s="176"/>
      <c r="AL92" s="211">
        <f>IF(ISERROR(AM92/('VU WACC - ref only'!$E$11-((AK92-AJ92)/AJ92))),0,(AM92/('VU WACC - ref only'!$E$11-((AK92-AJ92)/AJ92))))</f>
        <v>0</v>
      </c>
      <c r="AM92" s="211">
        <f t="shared" si="43"/>
        <v>0</v>
      </c>
      <c r="AN92" s="178">
        <f>NPV('VU WACC - ref only'!$E$11,'Project Pro Forma'!H92:AL92)</f>
        <v>0</v>
      </c>
    </row>
    <row r="93" spans="2:40" x14ac:dyDescent="0.25">
      <c r="B93" s="135"/>
      <c r="C93" s="136" t="s">
        <v>140</v>
      </c>
      <c r="D93" s="173">
        <v>0.02</v>
      </c>
      <c r="E93" s="174"/>
      <c r="F93" s="179"/>
      <c r="G93" s="176"/>
      <c r="H93" s="176">
        <f t="shared" ref="H93:AK93" si="47">$G$3*H$148</f>
        <v>0</v>
      </c>
      <c r="I93" s="176">
        <f t="shared" si="47"/>
        <v>0</v>
      </c>
      <c r="J93" s="176">
        <f t="shared" si="47"/>
        <v>0</v>
      </c>
      <c r="K93" s="176">
        <f t="shared" si="47"/>
        <v>0</v>
      </c>
      <c r="L93" s="176">
        <f t="shared" si="47"/>
        <v>0</v>
      </c>
      <c r="M93" s="176">
        <f t="shared" si="47"/>
        <v>0</v>
      </c>
      <c r="N93" s="176">
        <f t="shared" si="47"/>
        <v>0</v>
      </c>
      <c r="O93" s="176">
        <f t="shared" si="47"/>
        <v>0</v>
      </c>
      <c r="P93" s="176">
        <f t="shared" si="47"/>
        <v>0</v>
      </c>
      <c r="Q93" s="176">
        <f t="shared" si="47"/>
        <v>0</v>
      </c>
      <c r="R93" s="176">
        <f t="shared" si="47"/>
        <v>0</v>
      </c>
      <c r="S93" s="176">
        <f t="shared" si="47"/>
        <v>0</v>
      </c>
      <c r="T93" s="176">
        <f t="shared" si="47"/>
        <v>0</v>
      </c>
      <c r="U93" s="176">
        <f t="shared" si="47"/>
        <v>0</v>
      </c>
      <c r="V93" s="176">
        <f t="shared" si="47"/>
        <v>0</v>
      </c>
      <c r="W93" s="176">
        <f t="shared" si="47"/>
        <v>0</v>
      </c>
      <c r="X93" s="176">
        <f t="shared" si="47"/>
        <v>0</v>
      </c>
      <c r="Y93" s="176">
        <f t="shared" si="47"/>
        <v>0</v>
      </c>
      <c r="Z93" s="176">
        <f t="shared" si="47"/>
        <v>0</v>
      </c>
      <c r="AA93" s="176">
        <f t="shared" si="47"/>
        <v>0</v>
      </c>
      <c r="AB93" s="176">
        <f t="shared" si="47"/>
        <v>0</v>
      </c>
      <c r="AC93" s="176">
        <f t="shared" si="47"/>
        <v>0</v>
      </c>
      <c r="AD93" s="176">
        <f t="shared" si="47"/>
        <v>0</v>
      </c>
      <c r="AE93" s="176">
        <f t="shared" si="47"/>
        <v>0</v>
      </c>
      <c r="AF93" s="176">
        <f t="shared" si="47"/>
        <v>0</v>
      </c>
      <c r="AG93" s="176">
        <f t="shared" si="47"/>
        <v>0</v>
      </c>
      <c r="AH93" s="176">
        <f t="shared" si="47"/>
        <v>0</v>
      </c>
      <c r="AI93" s="176">
        <f t="shared" si="47"/>
        <v>0</v>
      </c>
      <c r="AJ93" s="176">
        <f t="shared" si="47"/>
        <v>0</v>
      </c>
      <c r="AK93" s="176">
        <f t="shared" si="47"/>
        <v>0</v>
      </c>
      <c r="AL93" s="211">
        <f>IF(ISERROR(AM93/('VU WACC - ref only'!$E$11-((AK93-AJ93)/AJ93))),0,(AM93/('VU WACC - ref only'!$E$11-((AK93-AJ93)/AJ93))))</f>
        <v>0</v>
      </c>
      <c r="AM93" s="211">
        <f t="shared" si="43"/>
        <v>0</v>
      </c>
      <c r="AN93" s="178">
        <f>NPV('VU WACC - ref only'!$E$11,'Project Pro Forma'!H93:AL93)</f>
        <v>0</v>
      </c>
    </row>
    <row r="94" spans="2:40" x14ac:dyDescent="0.25">
      <c r="B94" s="135"/>
      <c r="C94" s="136" t="s">
        <v>114</v>
      </c>
      <c r="D94" s="173">
        <f t="shared" si="46"/>
        <v>0.03</v>
      </c>
      <c r="E94" s="174"/>
      <c r="F94" s="179" t="s">
        <v>141</v>
      </c>
      <c r="G94" s="176"/>
      <c r="H94" s="176">
        <f>(-G7/100)*0.06</f>
        <v>0</v>
      </c>
      <c r="I94" s="176">
        <f t="shared" ref="I94:AK94" si="48">H94*(100%+$D94)</f>
        <v>0</v>
      </c>
      <c r="J94" s="176">
        <f t="shared" si="48"/>
        <v>0</v>
      </c>
      <c r="K94" s="176">
        <f t="shared" si="48"/>
        <v>0</v>
      </c>
      <c r="L94" s="176">
        <f t="shared" si="48"/>
        <v>0</v>
      </c>
      <c r="M94" s="176">
        <f t="shared" si="48"/>
        <v>0</v>
      </c>
      <c r="N94" s="176">
        <f t="shared" si="48"/>
        <v>0</v>
      </c>
      <c r="O94" s="176">
        <f t="shared" si="48"/>
        <v>0</v>
      </c>
      <c r="P94" s="176">
        <f t="shared" si="48"/>
        <v>0</v>
      </c>
      <c r="Q94" s="176">
        <f t="shared" si="48"/>
        <v>0</v>
      </c>
      <c r="R94" s="176">
        <f t="shared" si="48"/>
        <v>0</v>
      </c>
      <c r="S94" s="176">
        <f t="shared" si="48"/>
        <v>0</v>
      </c>
      <c r="T94" s="176">
        <f t="shared" si="48"/>
        <v>0</v>
      </c>
      <c r="U94" s="176">
        <f t="shared" si="48"/>
        <v>0</v>
      </c>
      <c r="V94" s="176">
        <f t="shared" si="48"/>
        <v>0</v>
      </c>
      <c r="W94" s="176">
        <f t="shared" si="48"/>
        <v>0</v>
      </c>
      <c r="X94" s="176">
        <f t="shared" si="48"/>
        <v>0</v>
      </c>
      <c r="Y94" s="176">
        <f t="shared" si="48"/>
        <v>0</v>
      </c>
      <c r="Z94" s="176">
        <f t="shared" si="48"/>
        <v>0</v>
      </c>
      <c r="AA94" s="176">
        <f t="shared" si="48"/>
        <v>0</v>
      </c>
      <c r="AB94" s="176">
        <f t="shared" si="48"/>
        <v>0</v>
      </c>
      <c r="AC94" s="176">
        <f t="shared" si="48"/>
        <v>0</v>
      </c>
      <c r="AD94" s="176">
        <f t="shared" si="48"/>
        <v>0</v>
      </c>
      <c r="AE94" s="176">
        <f t="shared" si="48"/>
        <v>0</v>
      </c>
      <c r="AF94" s="176">
        <f t="shared" si="48"/>
        <v>0</v>
      </c>
      <c r="AG94" s="176">
        <f t="shared" si="48"/>
        <v>0</v>
      </c>
      <c r="AH94" s="176">
        <f t="shared" si="48"/>
        <v>0</v>
      </c>
      <c r="AI94" s="176">
        <f t="shared" si="48"/>
        <v>0</v>
      </c>
      <c r="AJ94" s="176">
        <f t="shared" si="48"/>
        <v>0</v>
      </c>
      <c r="AK94" s="176">
        <f t="shared" si="48"/>
        <v>0</v>
      </c>
      <c r="AL94" s="211">
        <f>IF(ISERROR(AM94/('VU WACC - ref only'!$E$11-((AK94-AJ94)/AJ94))),0,(AM94/('VU WACC - ref only'!$E$11-((AK94-AJ94)/AJ94))))</f>
        <v>0</v>
      </c>
      <c r="AM94" s="211">
        <f t="shared" si="43"/>
        <v>0</v>
      </c>
      <c r="AN94" s="178">
        <f>NPV('VU WACC - ref only'!$E$11,'Project Pro Forma'!H94:AL94)</f>
        <v>0</v>
      </c>
    </row>
    <row r="95" spans="2:40" x14ac:dyDescent="0.25">
      <c r="B95" s="135"/>
      <c r="C95" s="136" t="s">
        <v>142</v>
      </c>
      <c r="D95" s="173">
        <f t="shared" si="46"/>
        <v>0.03</v>
      </c>
      <c r="E95" s="174"/>
      <c r="F95" s="179"/>
      <c r="G95" s="176"/>
      <c r="H95" s="176"/>
      <c r="I95" s="176"/>
      <c r="J95" s="176"/>
      <c r="K95" s="176"/>
      <c r="L95" s="176"/>
      <c r="M95" s="176"/>
      <c r="N95" s="176"/>
      <c r="O95" s="176"/>
      <c r="P95" s="176"/>
      <c r="Q95" s="176"/>
      <c r="R95" s="176"/>
      <c r="S95" s="176"/>
      <c r="T95" s="176"/>
      <c r="U95" s="176"/>
      <c r="V95" s="176"/>
      <c r="W95" s="176"/>
      <c r="X95" s="176"/>
      <c r="Y95" s="176"/>
      <c r="Z95" s="176"/>
      <c r="AA95" s="176"/>
      <c r="AB95" s="176"/>
      <c r="AC95" s="176"/>
      <c r="AD95" s="176"/>
      <c r="AE95" s="176"/>
      <c r="AF95" s="176"/>
      <c r="AG95" s="176"/>
      <c r="AH95" s="176"/>
      <c r="AI95" s="176"/>
      <c r="AJ95" s="176"/>
      <c r="AK95" s="176"/>
      <c r="AL95" s="211">
        <f>IF(ISERROR(AM95/('VU WACC - ref only'!$E$11-((AK95-AJ95)/AJ95))),0,(AM95/('VU WACC - ref only'!$E$11-((AK95-AJ95)/AJ95))))</f>
        <v>0</v>
      </c>
      <c r="AM95" s="211">
        <f t="shared" si="43"/>
        <v>0</v>
      </c>
      <c r="AN95" s="178">
        <f>NPV('VU WACC - ref only'!$E$11,'Project Pro Forma'!H95:AL95)</f>
        <v>0</v>
      </c>
    </row>
    <row r="96" spans="2:40" x14ac:dyDescent="0.25">
      <c r="B96" s="135"/>
      <c r="C96" s="136" t="s">
        <v>53</v>
      </c>
      <c r="D96" s="173">
        <f>D$71</f>
        <v>0.03</v>
      </c>
      <c r="E96" s="174"/>
      <c r="F96" s="179"/>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211">
        <f>IF(ISERROR(AM96/('VU WACC - ref only'!$E$11-((AK96-AJ96)/AJ96))),0,(AM96/('VU WACC - ref only'!$E$11-((AK96-AJ96)/AJ96))))</f>
        <v>0</v>
      </c>
      <c r="AM96" s="211">
        <f t="shared" si="43"/>
        <v>0</v>
      </c>
      <c r="AN96" s="178">
        <f>NPV('VU WACC - ref only'!$E$11,'Project Pro Forma'!H96:AL96)</f>
        <v>0</v>
      </c>
    </row>
    <row r="97" spans="2:40" x14ac:dyDescent="0.25">
      <c r="B97" s="135"/>
      <c r="C97" s="170" t="s">
        <v>98</v>
      </c>
      <c r="D97" s="219">
        <v>0.22</v>
      </c>
      <c r="E97" s="218"/>
      <c r="F97" s="145" t="s">
        <v>108</v>
      </c>
      <c r="G97" s="180"/>
      <c r="H97" s="180">
        <f t="shared" ref="H97:AL97" si="49">$D$97*H32</f>
        <v>0</v>
      </c>
      <c r="I97" s="180">
        <f t="shared" si="49"/>
        <v>0</v>
      </c>
      <c r="J97" s="180">
        <f t="shared" si="49"/>
        <v>0</v>
      </c>
      <c r="K97" s="180">
        <f t="shared" si="49"/>
        <v>0</v>
      </c>
      <c r="L97" s="180">
        <f t="shared" si="49"/>
        <v>0</v>
      </c>
      <c r="M97" s="180">
        <f t="shared" si="49"/>
        <v>0</v>
      </c>
      <c r="N97" s="180">
        <f t="shared" si="49"/>
        <v>0</v>
      </c>
      <c r="O97" s="180">
        <f t="shared" si="49"/>
        <v>0</v>
      </c>
      <c r="P97" s="180">
        <f t="shared" si="49"/>
        <v>0</v>
      </c>
      <c r="Q97" s="180">
        <f t="shared" si="49"/>
        <v>0</v>
      </c>
      <c r="R97" s="180">
        <f t="shared" si="49"/>
        <v>0</v>
      </c>
      <c r="S97" s="180">
        <f t="shared" si="49"/>
        <v>0</v>
      </c>
      <c r="T97" s="180">
        <f t="shared" si="49"/>
        <v>0</v>
      </c>
      <c r="U97" s="180">
        <f t="shared" si="49"/>
        <v>0</v>
      </c>
      <c r="V97" s="180">
        <f t="shared" si="49"/>
        <v>0</v>
      </c>
      <c r="W97" s="180">
        <f t="shared" si="49"/>
        <v>0</v>
      </c>
      <c r="X97" s="180">
        <f t="shared" si="49"/>
        <v>0</v>
      </c>
      <c r="Y97" s="180">
        <f t="shared" si="49"/>
        <v>0</v>
      </c>
      <c r="Z97" s="180">
        <f t="shared" si="49"/>
        <v>0</v>
      </c>
      <c r="AA97" s="180">
        <f t="shared" si="49"/>
        <v>0</v>
      </c>
      <c r="AB97" s="180">
        <f t="shared" si="49"/>
        <v>0</v>
      </c>
      <c r="AC97" s="180">
        <f t="shared" si="49"/>
        <v>0</v>
      </c>
      <c r="AD97" s="180">
        <f t="shared" si="49"/>
        <v>0</v>
      </c>
      <c r="AE97" s="180">
        <f t="shared" si="49"/>
        <v>0</v>
      </c>
      <c r="AF97" s="180">
        <f t="shared" si="49"/>
        <v>0</v>
      </c>
      <c r="AG97" s="180">
        <f t="shared" si="49"/>
        <v>0</v>
      </c>
      <c r="AH97" s="180">
        <f t="shared" si="49"/>
        <v>0</v>
      </c>
      <c r="AI97" s="180">
        <f t="shared" si="49"/>
        <v>0</v>
      </c>
      <c r="AJ97" s="180">
        <f t="shared" si="49"/>
        <v>0</v>
      </c>
      <c r="AK97" s="180">
        <f t="shared" si="49"/>
        <v>0</v>
      </c>
      <c r="AL97" s="212">
        <f t="shared" si="49"/>
        <v>0</v>
      </c>
      <c r="AM97" s="212"/>
      <c r="AN97" s="186">
        <f>NPV('VU WACC - ref only'!$E$11,'Project Pro Forma'!H97:AL97)</f>
        <v>0</v>
      </c>
    </row>
    <row r="98" spans="2:40" x14ac:dyDescent="0.25">
      <c r="B98" s="135"/>
      <c r="C98" s="134" t="s">
        <v>56</v>
      </c>
      <c r="D98" s="173"/>
      <c r="E98" s="134"/>
      <c r="F98" s="179"/>
      <c r="G98" s="181">
        <f>SUBTOTAL(9,G68:G97)</f>
        <v>0</v>
      </c>
      <c r="H98" s="181">
        <f>SUBTOTAL(9,H68:H97)</f>
        <v>0</v>
      </c>
      <c r="I98" s="181">
        <f t="shared" ref="I98:AK98" si="50">SUBTOTAL(9,I68:I97)</f>
        <v>0</v>
      </c>
      <c r="J98" s="181">
        <f t="shared" si="50"/>
        <v>0</v>
      </c>
      <c r="K98" s="181">
        <f t="shared" si="50"/>
        <v>0</v>
      </c>
      <c r="L98" s="181">
        <f t="shared" si="50"/>
        <v>0</v>
      </c>
      <c r="M98" s="181">
        <f t="shared" si="50"/>
        <v>0</v>
      </c>
      <c r="N98" s="181">
        <f t="shared" si="50"/>
        <v>0</v>
      </c>
      <c r="O98" s="181">
        <f t="shared" si="50"/>
        <v>0</v>
      </c>
      <c r="P98" s="181">
        <f t="shared" si="50"/>
        <v>0</v>
      </c>
      <c r="Q98" s="181">
        <f t="shared" si="50"/>
        <v>0</v>
      </c>
      <c r="R98" s="181">
        <f t="shared" si="50"/>
        <v>0</v>
      </c>
      <c r="S98" s="181">
        <f t="shared" si="50"/>
        <v>0</v>
      </c>
      <c r="T98" s="181">
        <f t="shared" si="50"/>
        <v>0</v>
      </c>
      <c r="U98" s="181">
        <f t="shared" si="50"/>
        <v>0</v>
      </c>
      <c r="V98" s="181">
        <f t="shared" si="50"/>
        <v>0</v>
      </c>
      <c r="W98" s="181">
        <f t="shared" si="50"/>
        <v>0</v>
      </c>
      <c r="X98" s="181">
        <f t="shared" si="50"/>
        <v>0</v>
      </c>
      <c r="Y98" s="181">
        <f t="shared" si="50"/>
        <v>0</v>
      </c>
      <c r="Z98" s="181">
        <f t="shared" si="50"/>
        <v>0</v>
      </c>
      <c r="AA98" s="181">
        <f t="shared" si="50"/>
        <v>0</v>
      </c>
      <c r="AB98" s="181">
        <f t="shared" si="50"/>
        <v>0</v>
      </c>
      <c r="AC98" s="181">
        <f t="shared" si="50"/>
        <v>0</v>
      </c>
      <c r="AD98" s="181">
        <f t="shared" si="50"/>
        <v>0</v>
      </c>
      <c r="AE98" s="181">
        <f t="shared" si="50"/>
        <v>0</v>
      </c>
      <c r="AF98" s="181">
        <f t="shared" si="50"/>
        <v>0</v>
      </c>
      <c r="AG98" s="181">
        <f t="shared" si="50"/>
        <v>0</v>
      </c>
      <c r="AH98" s="181">
        <f t="shared" si="50"/>
        <v>0</v>
      </c>
      <c r="AI98" s="181">
        <f t="shared" si="50"/>
        <v>0</v>
      </c>
      <c r="AJ98" s="181">
        <f t="shared" si="50"/>
        <v>0</v>
      </c>
      <c r="AK98" s="181">
        <f t="shared" si="50"/>
        <v>0</v>
      </c>
      <c r="AL98" s="181">
        <f>SUBTOTAL(9,AL68:AL97)</f>
        <v>0</v>
      </c>
      <c r="AM98" s="181"/>
      <c r="AN98" s="187">
        <f>SUBTOTAL(9,AN68:AN97)</f>
        <v>0</v>
      </c>
    </row>
    <row r="99" spans="2:40" x14ac:dyDescent="0.25">
      <c r="B99" s="135"/>
      <c r="C99" s="134"/>
      <c r="D99" s="173"/>
      <c r="E99" s="134"/>
      <c r="F99" s="179"/>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7"/>
    </row>
    <row r="100" spans="2:40" x14ac:dyDescent="0.25">
      <c r="B100" s="135"/>
      <c r="C100" s="134" t="s">
        <v>66</v>
      </c>
      <c r="D100" s="173"/>
      <c r="E100" s="134"/>
      <c r="F100" s="179"/>
      <c r="G100" s="181"/>
      <c r="H100" s="181"/>
      <c r="I100" s="181"/>
      <c r="J100" s="181"/>
      <c r="K100" s="188"/>
      <c r="L100" s="188"/>
      <c r="M100" s="188"/>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row>
    <row r="101" spans="2:40" outlineLevel="1" x14ac:dyDescent="0.25">
      <c r="B101" s="135"/>
      <c r="C101" s="216" t="s">
        <v>137</v>
      </c>
      <c r="D101" s="173">
        <f t="shared" ref="D101:D102" si="51">0.03</f>
        <v>0.03</v>
      </c>
      <c r="E101" s="174"/>
      <c r="F101" s="179"/>
      <c r="G101" s="176"/>
      <c r="H101" s="176"/>
      <c r="I101" s="176"/>
      <c r="J101" s="176"/>
      <c r="K101" s="176"/>
      <c r="L101" s="176"/>
      <c r="M101" s="176"/>
      <c r="N101" s="176"/>
      <c r="O101" s="176"/>
      <c r="P101" s="176"/>
      <c r="Q101" s="176"/>
      <c r="R101" s="176"/>
      <c r="S101" s="176"/>
      <c r="T101" s="176"/>
      <c r="U101" s="176"/>
      <c r="V101" s="176"/>
      <c r="W101" s="176"/>
      <c r="X101" s="176"/>
      <c r="Y101" s="176"/>
      <c r="Z101" s="176"/>
      <c r="AA101" s="176"/>
      <c r="AB101" s="176"/>
      <c r="AC101" s="176"/>
      <c r="AD101" s="176"/>
      <c r="AE101" s="176"/>
      <c r="AF101" s="176"/>
      <c r="AG101" s="176"/>
      <c r="AH101" s="176"/>
      <c r="AI101" s="176"/>
      <c r="AJ101" s="176"/>
      <c r="AK101" s="176"/>
      <c r="AL101" s="211"/>
      <c r="AM101" s="211"/>
      <c r="AN101" s="178"/>
    </row>
    <row r="102" spans="2:40" outlineLevel="1" x14ac:dyDescent="0.25">
      <c r="B102" s="135"/>
      <c r="C102" s="216" t="s">
        <v>138</v>
      </c>
      <c r="D102" s="173">
        <f t="shared" si="51"/>
        <v>0.03</v>
      </c>
      <c r="E102" s="174"/>
      <c r="F102" s="179"/>
      <c r="G102" s="176"/>
      <c r="H102" s="176"/>
      <c r="I102" s="176"/>
      <c r="J102" s="176"/>
      <c r="K102" s="176"/>
      <c r="L102" s="176"/>
      <c r="M102" s="176"/>
      <c r="N102" s="176"/>
      <c r="O102" s="176"/>
      <c r="P102" s="176"/>
      <c r="Q102" s="176"/>
      <c r="R102" s="176"/>
      <c r="S102" s="176"/>
      <c r="T102" s="176"/>
      <c r="U102" s="176"/>
      <c r="V102" s="176"/>
      <c r="W102" s="176"/>
      <c r="X102" s="176"/>
      <c r="Y102" s="176"/>
      <c r="Z102" s="176"/>
      <c r="AA102" s="176"/>
      <c r="AB102" s="176"/>
      <c r="AC102" s="176"/>
      <c r="AD102" s="176"/>
      <c r="AE102" s="176"/>
      <c r="AF102" s="176"/>
      <c r="AG102" s="176"/>
      <c r="AH102" s="176"/>
      <c r="AI102" s="176"/>
      <c r="AJ102" s="176"/>
      <c r="AK102" s="176"/>
      <c r="AL102" s="211"/>
      <c r="AM102" s="211"/>
      <c r="AN102" s="178"/>
    </row>
    <row r="103" spans="2:40" x14ac:dyDescent="0.25">
      <c r="B103" s="135"/>
      <c r="C103" s="136" t="s">
        <v>52</v>
      </c>
      <c r="D103" s="173">
        <f>0.03</f>
        <v>0.03</v>
      </c>
      <c r="E103" s="174"/>
      <c r="F103" s="179"/>
      <c r="G103" s="176">
        <f>SUBTOTAL(9,G101:G102)</f>
        <v>0</v>
      </c>
      <c r="H103" s="176">
        <f t="shared" ref="H103:AK103" si="52">SUBTOTAL(9,H101:H102)</f>
        <v>0</v>
      </c>
      <c r="I103" s="176">
        <f t="shared" si="52"/>
        <v>0</v>
      </c>
      <c r="J103" s="176">
        <f t="shared" si="52"/>
        <v>0</v>
      </c>
      <c r="K103" s="176">
        <f t="shared" si="52"/>
        <v>0</v>
      </c>
      <c r="L103" s="176">
        <f t="shared" si="52"/>
        <v>0</v>
      </c>
      <c r="M103" s="176">
        <f t="shared" si="52"/>
        <v>0</v>
      </c>
      <c r="N103" s="176">
        <f t="shared" si="52"/>
        <v>0</v>
      </c>
      <c r="O103" s="176">
        <f t="shared" si="52"/>
        <v>0</v>
      </c>
      <c r="P103" s="176">
        <f t="shared" si="52"/>
        <v>0</v>
      </c>
      <c r="Q103" s="176">
        <f t="shared" si="52"/>
        <v>0</v>
      </c>
      <c r="R103" s="176">
        <f t="shared" si="52"/>
        <v>0</v>
      </c>
      <c r="S103" s="176">
        <f t="shared" si="52"/>
        <v>0</v>
      </c>
      <c r="T103" s="176">
        <f t="shared" si="52"/>
        <v>0</v>
      </c>
      <c r="U103" s="176">
        <f t="shared" si="52"/>
        <v>0</v>
      </c>
      <c r="V103" s="176">
        <f t="shared" si="52"/>
        <v>0</v>
      </c>
      <c r="W103" s="176">
        <f t="shared" si="52"/>
        <v>0</v>
      </c>
      <c r="X103" s="176">
        <f t="shared" si="52"/>
        <v>0</v>
      </c>
      <c r="Y103" s="176">
        <f t="shared" si="52"/>
        <v>0</v>
      </c>
      <c r="Z103" s="176">
        <f t="shared" si="52"/>
        <v>0</v>
      </c>
      <c r="AA103" s="176">
        <f t="shared" si="52"/>
        <v>0</v>
      </c>
      <c r="AB103" s="176">
        <f t="shared" si="52"/>
        <v>0</v>
      </c>
      <c r="AC103" s="176">
        <f t="shared" si="52"/>
        <v>0</v>
      </c>
      <c r="AD103" s="176">
        <f t="shared" si="52"/>
        <v>0</v>
      </c>
      <c r="AE103" s="176">
        <f t="shared" si="52"/>
        <v>0</v>
      </c>
      <c r="AF103" s="176">
        <f t="shared" si="52"/>
        <v>0</v>
      </c>
      <c r="AG103" s="176">
        <f t="shared" si="52"/>
        <v>0</v>
      </c>
      <c r="AH103" s="176">
        <f t="shared" si="52"/>
        <v>0</v>
      </c>
      <c r="AI103" s="176">
        <f t="shared" si="52"/>
        <v>0</v>
      </c>
      <c r="AJ103" s="176">
        <f t="shared" si="52"/>
        <v>0</v>
      </c>
      <c r="AK103" s="176">
        <f t="shared" si="52"/>
        <v>0</v>
      </c>
      <c r="AL103" s="211">
        <f>IF(ISERROR(AM103/('VU WACC - ref only'!$E$11-((AK103-AJ103)/AJ103))),0,(AM103/('VU WACC - ref only'!$E$11-((AK103-AJ103)/AJ103))))</f>
        <v>0</v>
      </c>
      <c r="AM103" s="211">
        <f t="shared" ref="AM103:AM130" si="53">IF(ISERROR(AK103*(1+((AK103-AJ103)/AJ103))),0,AK103*(1+((AK103-AJ103)/AJ103)))</f>
        <v>0</v>
      </c>
      <c r="AN103" s="178">
        <f>NPV('VU WACC - ref only'!$E$11,'Project Pro Forma'!H103:AL103)</f>
        <v>0</v>
      </c>
    </row>
    <row r="104" spans="2:40" x14ac:dyDescent="0.25">
      <c r="B104" s="135"/>
      <c r="C104" s="136" t="s">
        <v>61</v>
      </c>
      <c r="D104" s="173">
        <v>0.03</v>
      </c>
      <c r="E104" s="174"/>
      <c r="F104" s="179"/>
      <c r="G104" s="176"/>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76"/>
      <c r="AI104" s="176"/>
      <c r="AJ104" s="176"/>
      <c r="AK104" s="176"/>
      <c r="AL104" s="211">
        <f>IF(ISERROR(AM104/('VU WACC - ref only'!$E$11-((AK104-AJ104)/AJ104))),0,(AM104/('VU WACC - ref only'!$E$11-((AK104-AJ104)/AJ104))))</f>
        <v>0</v>
      </c>
      <c r="AM104" s="211">
        <f t="shared" si="53"/>
        <v>0</v>
      </c>
      <c r="AN104" s="178">
        <f>NPV('VU WACC - ref only'!$E$11,'Project Pro Forma'!H104:AL104)</f>
        <v>0</v>
      </c>
    </row>
    <row r="105" spans="2:40" x14ac:dyDescent="0.25">
      <c r="B105" s="135"/>
      <c r="C105" s="136" t="s">
        <v>63</v>
      </c>
      <c r="D105" s="173">
        <f>D$71</f>
        <v>0.03</v>
      </c>
      <c r="E105" s="174"/>
      <c r="F105" s="179"/>
      <c r="G105" s="176"/>
      <c r="H105" s="176"/>
      <c r="I105" s="176"/>
      <c r="J105" s="176"/>
      <c r="K105" s="176"/>
      <c r="L105" s="176"/>
      <c r="M105" s="176"/>
      <c r="N105" s="176"/>
      <c r="O105" s="176"/>
      <c r="P105" s="176"/>
      <c r="Q105" s="176"/>
      <c r="R105" s="176"/>
      <c r="S105" s="176"/>
      <c r="T105" s="176"/>
      <c r="U105" s="176"/>
      <c r="V105" s="176"/>
      <c r="W105" s="176"/>
      <c r="X105" s="176"/>
      <c r="Y105" s="176"/>
      <c r="Z105" s="176"/>
      <c r="AA105" s="176"/>
      <c r="AB105" s="176"/>
      <c r="AC105" s="176"/>
      <c r="AD105" s="176"/>
      <c r="AE105" s="176"/>
      <c r="AF105" s="176"/>
      <c r="AG105" s="176"/>
      <c r="AH105" s="176"/>
      <c r="AI105" s="176"/>
      <c r="AJ105" s="176"/>
      <c r="AK105" s="176"/>
      <c r="AL105" s="211">
        <f>IF(ISERROR(AM105/('VU WACC - ref only'!$E$11-((AK105-AJ105)/AJ105))),0,(AM105/('VU WACC - ref only'!$E$11-((AK105-AJ105)/AJ105))))</f>
        <v>0</v>
      </c>
      <c r="AM105" s="211">
        <f t="shared" si="53"/>
        <v>0</v>
      </c>
      <c r="AN105" s="178">
        <f>NPV('VU WACC - ref only'!$E$11,'Project Pro Forma'!H105:AL105)</f>
        <v>0</v>
      </c>
    </row>
    <row r="106" spans="2:40" x14ac:dyDescent="0.25">
      <c r="B106" s="135"/>
      <c r="C106" s="136" t="s">
        <v>64</v>
      </c>
      <c r="D106" s="173">
        <f>D$71</f>
        <v>0.03</v>
      </c>
      <c r="E106" s="174"/>
      <c r="F106" s="179"/>
      <c r="G106" s="176"/>
      <c r="H106" s="176"/>
      <c r="I106" s="176"/>
      <c r="J106" s="176"/>
      <c r="K106" s="176"/>
      <c r="L106" s="176"/>
      <c r="M106" s="176"/>
      <c r="N106" s="176"/>
      <c r="O106" s="176"/>
      <c r="P106" s="176"/>
      <c r="Q106" s="176"/>
      <c r="R106" s="176"/>
      <c r="S106" s="176"/>
      <c r="T106" s="176"/>
      <c r="U106" s="176"/>
      <c r="V106" s="176"/>
      <c r="W106" s="176"/>
      <c r="X106" s="176"/>
      <c r="Y106" s="176"/>
      <c r="Z106" s="176"/>
      <c r="AA106" s="176"/>
      <c r="AB106" s="176"/>
      <c r="AC106" s="176"/>
      <c r="AD106" s="176"/>
      <c r="AE106" s="176"/>
      <c r="AF106" s="176"/>
      <c r="AG106" s="176"/>
      <c r="AH106" s="176"/>
      <c r="AI106" s="176"/>
      <c r="AJ106" s="176"/>
      <c r="AK106" s="176"/>
      <c r="AL106" s="211">
        <f>IF(ISERROR(AM106/('VU WACC - ref only'!$E$11-((AK106-AJ106)/AJ106))),0,(AM106/('VU WACC - ref only'!$E$11-((AK106-AJ106)/AJ106))))</f>
        <v>0</v>
      </c>
      <c r="AM106" s="211">
        <f t="shared" si="53"/>
        <v>0</v>
      </c>
      <c r="AN106" s="178">
        <f>NPV('VU WACC - ref only'!$E$11,'Project Pro Forma'!H106:AL106)</f>
        <v>0</v>
      </c>
    </row>
    <row r="107" spans="2:40" x14ac:dyDescent="0.25">
      <c r="B107" s="135"/>
      <c r="C107" s="136" t="s">
        <v>65</v>
      </c>
      <c r="D107" s="173">
        <f>D$71</f>
        <v>0.03</v>
      </c>
      <c r="E107" s="174"/>
      <c r="F107" s="179"/>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6"/>
      <c r="AE107" s="176"/>
      <c r="AF107" s="176"/>
      <c r="AG107" s="176"/>
      <c r="AH107" s="176"/>
      <c r="AI107" s="176"/>
      <c r="AJ107" s="176"/>
      <c r="AK107" s="176"/>
      <c r="AL107" s="211">
        <f>IF(ISERROR(AM107/('VU WACC - ref only'!$E$11-((AK107-AJ107)/AJ107))),0,(AM107/('VU WACC - ref only'!$E$11-((AK107-AJ107)/AJ107))))</f>
        <v>0</v>
      </c>
      <c r="AM107" s="211">
        <f t="shared" si="53"/>
        <v>0</v>
      </c>
      <c r="AN107" s="178">
        <f>NPV('VU WACC - ref only'!$E$11,'Project Pro Forma'!H107:AL107)</f>
        <v>0</v>
      </c>
    </row>
    <row r="108" spans="2:40" x14ac:dyDescent="0.25">
      <c r="B108" s="135"/>
      <c r="C108" s="136" t="s">
        <v>62</v>
      </c>
      <c r="D108" s="173">
        <v>0.02</v>
      </c>
      <c r="E108" s="174"/>
      <c r="F108" s="179"/>
      <c r="G108" s="176"/>
      <c r="H108" s="176"/>
      <c r="I108" s="176"/>
      <c r="J108" s="176"/>
      <c r="K108" s="176"/>
      <c r="L108" s="176"/>
      <c r="M108" s="176"/>
      <c r="N108" s="176"/>
      <c r="O108" s="176"/>
      <c r="P108" s="176"/>
      <c r="Q108" s="176"/>
      <c r="R108" s="176"/>
      <c r="S108" s="176"/>
      <c r="T108" s="176"/>
      <c r="U108" s="176"/>
      <c r="V108" s="176"/>
      <c r="W108" s="176"/>
      <c r="X108" s="176"/>
      <c r="Y108" s="176"/>
      <c r="Z108" s="176"/>
      <c r="AA108" s="176"/>
      <c r="AB108" s="176"/>
      <c r="AC108" s="176"/>
      <c r="AD108" s="176"/>
      <c r="AE108" s="176"/>
      <c r="AF108" s="176"/>
      <c r="AG108" s="176"/>
      <c r="AH108" s="176"/>
      <c r="AI108" s="176"/>
      <c r="AJ108" s="176"/>
      <c r="AK108" s="176"/>
      <c r="AL108" s="211">
        <f>IF(ISERROR(AM108/('VU WACC - ref only'!$E$11-((AK108-AJ108)/AJ108))),0,(AM108/('VU WACC - ref only'!$E$11-((AK108-AJ108)/AJ108))))</f>
        <v>0</v>
      </c>
      <c r="AM108" s="211">
        <f t="shared" si="53"/>
        <v>0</v>
      </c>
      <c r="AN108" s="178">
        <f>NPV('VU WACC - ref only'!$E$11,'Project Pro Forma'!H108:AL108)</f>
        <v>0</v>
      </c>
    </row>
    <row r="109" spans="2:40" x14ac:dyDescent="0.25">
      <c r="B109" s="135"/>
      <c r="C109" s="136" t="s">
        <v>155</v>
      </c>
      <c r="D109" s="173">
        <v>0.03</v>
      </c>
      <c r="E109" s="174"/>
      <c r="F109" s="179"/>
      <c r="G109" s="176"/>
      <c r="H109" s="176"/>
      <c r="I109" s="176"/>
      <c r="J109" s="176"/>
      <c r="K109" s="176"/>
      <c r="L109" s="176"/>
      <c r="M109" s="176"/>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211">
        <f>IF(ISERROR(AM109/('VU WACC - ref only'!$E$11-((AK109-AJ109)/AJ109))),0,(AM109/('VU WACC - ref only'!$E$11-((AK109-AJ109)/AJ109))))</f>
        <v>0</v>
      </c>
      <c r="AM109" s="211">
        <f t="shared" si="53"/>
        <v>0</v>
      </c>
      <c r="AN109" s="178">
        <f>NPV('VU WACC - ref only'!$E$11,'Project Pro Forma'!H109:AL109)</f>
        <v>0</v>
      </c>
    </row>
    <row r="110" spans="2:40" outlineLevel="1" x14ac:dyDescent="0.25">
      <c r="B110" s="135"/>
      <c r="C110" s="216" t="s">
        <v>156</v>
      </c>
      <c r="D110" s="173">
        <f t="shared" ref="D110:D123" si="54">D$71</f>
        <v>0.03</v>
      </c>
      <c r="E110" s="174"/>
      <c r="F110" s="179"/>
      <c r="G110" s="176"/>
      <c r="H110" s="176"/>
      <c r="I110" s="176"/>
      <c r="J110" s="176"/>
      <c r="K110" s="176"/>
      <c r="L110" s="176"/>
      <c r="M110" s="176"/>
      <c r="N110" s="176"/>
      <c r="O110" s="176"/>
      <c r="P110" s="176"/>
      <c r="Q110" s="176"/>
      <c r="R110" s="176"/>
      <c r="S110" s="176"/>
      <c r="T110" s="176"/>
      <c r="U110" s="176"/>
      <c r="V110" s="176"/>
      <c r="W110" s="176"/>
      <c r="X110" s="176"/>
      <c r="Y110" s="176"/>
      <c r="Z110" s="176"/>
      <c r="AA110" s="176"/>
      <c r="AB110" s="176"/>
      <c r="AC110" s="176"/>
      <c r="AD110" s="176"/>
      <c r="AE110" s="176"/>
      <c r="AF110" s="176"/>
      <c r="AG110" s="176"/>
      <c r="AH110" s="176"/>
      <c r="AI110" s="176"/>
      <c r="AJ110" s="176"/>
      <c r="AK110" s="176"/>
      <c r="AL110" s="211"/>
      <c r="AM110" s="211"/>
      <c r="AN110" s="178"/>
    </row>
    <row r="111" spans="2:40" outlineLevel="1" x14ac:dyDescent="0.25">
      <c r="B111" s="135"/>
      <c r="C111" s="216" t="s">
        <v>157</v>
      </c>
      <c r="D111" s="173">
        <f t="shared" si="54"/>
        <v>0.03</v>
      </c>
      <c r="E111" s="174"/>
      <c r="F111" s="179"/>
      <c r="G111" s="176"/>
      <c r="H111" s="176"/>
      <c r="I111" s="176"/>
      <c r="J111" s="176"/>
      <c r="K111" s="176"/>
      <c r="L111" s="176"/>
      <c r="M111" s="176"/>
      <c r="N111" s="176"/>
      <c r="O111" s="176"/>
      <c r="P111" s="176"/>
      <c r="Q111" s="176"/>
      <c r="R111" s="176"/>
      <c r="S111" s="176"/>
      <c r="T111" s="176"/>
      <c r="U111" s="176"/>
      <c r="V111" s="176"/>
      <c r="W111" s="176"/>
      <c r="X111" s="176"/>
      <c r="Y111" s="176"/>
      <c r="Z111" s="176"/>
      <c r="AA111" s="176"/>
      <c r="AB111" s="176"/>
      <c r="AC111" s="176"/>
      <c r="AD111" s="176"/>
      <c r="AE111" s="176"/>
      <c r="AF111" s="176"/>
      <c r="AG111" s="176"/>
      <c r="AH111" s="176"/>
      <c r="AI111" s="176"/>
      <c r="AJ111" s="176"/>
      <c r="AK111" s="176"/>
      <c r="AL111" s="211"/>
      <c r="AM111" s="211"/>
      <c r="AN111" s="178"/>
    </row>
    <row r="112" spans="2:40" outlineLevel="1" x14ac:dyDescent="0.25">
      <c r="B112" s="135"/>
      <c r="C112" s="216" t="s">
        <v>158</v>
      </c>
      <c r="D112" s="173">
        <f t="shared" si="54"/>
        <v>0.03</v>
      </c>
      <c r="E112" s="174"/>
      <c r="F112" s="179"/>
      <c r="G112" s="176"/>
      <c r="H112" s="176"/>
      <c r="I112" s="176"/>
      <c r="J112" s="176"/>
      <c r="K112" s="176"/>
      <c r="L112" s="176"/>
      <c r="M112" s="176"/>
      <c r="N112" s="176"/>
      <c r="O112" s="176"/>
      <c r="P112" s="176"/>
      <c r="Q112" s="176"/>
      <c r="R112" s="176"/>
      <c r="S112" s="176"/>
      <c r="T112" s="176"/>
      <c r="U112" s="176"/>
      <c r="V112" s="176"/>
      <c r="W112" s="176"/>
      <c r="X112" s="176"/>
      <c r="Y112" s="176"/>
      <c r="Z112" s="176"/>
      <c r="AA112" s="176"/>
      <c r="AB112" s="176"/>
      <c r="AC112" s="176"/>
      <c r="AD112" s="176"/>
      <c r="AE112" s="176"/>
      <c r="AF112" s="176"/>
      <c r="AG112" s="176"/>
      <c r="AH112" s="176"/>
      <c r="AI112" s="176"/>
      <c r="AJ112" s="176"/>
      <c r="AK112" s="176"/>
      <c r="AL112" s="211"/>
      <c r="AM112" s="211"/>
      <c r="AN112" s="178"/>
    </row>
    <row r="113" spans="2:40" outlineLevel="1" x14ac:dyDescent="0.25">
      <c r="B113" s="135"/>
      <c r="C113" s="216" t="s">
        <v>159</v>
      </c>
      <c r="D113" s="173">
        <f t="shared" si="54"/>
        <v>0.03</v>
      </c>
      <c r="E113" s="174"/>
      <c r="F113" s="179"/>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211"/>
      <c r="AM113" s="211"/>
      <c r="AN113" s="178"/>
    </row>
    <row r="114" spans="2:40" outlineLevel="1" x14ac:dyDescent="0.25">
      <c r="B114" s="135"/>
      <c r="C114" s="216" t="s">
        <v>160</v>
      </c>
      <c r="D114" s="173">
        <f t="shared" si="54"/>
        <v>0.03</v>
      </c>
      <c r="E114" s="174"/>
      <c r="F114" s="179"/>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c r="AJ114" s="176"/>
      <c r="AK114" s="176"/>
      <c r="AL114" s="211"/>
      <c r="AM114" s="211"/>
      <c r="AN114" s="178"/>
    </row>
    <row r="115" spans="2:40" outlineLevel="1" x14ac:dyDescent="0.25">
      <c r="B115" s="135"/>
      <c r="C115" s="216" t="s">
        <v>161</v>
      </c>
      <c r="D115" s="173">
        <f t="shared" si="54"/>
        <v>0.03</v>
      </c>
      <c r="E115" s="174"/>
      <c r="F115" s="179"/>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J115" s="176"/>
      <c r="AK115" s="176"/>
      <c r="AL115" s="211"/>
      <c r="AM115" s="211"/>
      <c r="AN115" s="178"/>
    </row>
    <row r="116" spans="2:40" outlineLevel="1" x14ac:dyDescent="0.25">
      <c r="B116" s="135"/>
      <c r="C116" s="216" t="s">
        <v>162</v>
      </c>
      <c r="D116" s="173">
        <f t="shared" si="54"/>
        <v>0.03</v>
      </c>
      <c r="E116" s="174"/>
      <c r="F116" s="179"/>
      <c r="G116" s="176"/>
      <c r="H116" s="176"/>
      <c r="I116" s="176"/>
      <c r="J116" s="176"/>
      <c r="K116" s="176"/>
      <c r="L116" s="176"/>
      <c r="M116" s="176"/>
      <c r="N116" s="176"/>
      <c r="O116" s="176"/>
      <c r="P116" s="176"/>
      <c r="Q116" s="176"/>
      <c r="R116" s="176"/>
      <c r="S116" s="176"/>
      <c r="T116" s="176"/>
      <c r="U116" s="176"/>
      <c r="V116" s="176"/>
      <c r="W116" s="176"/>
      <c r="X116" s="176"/>
      <c r="Y116" s="176"/>
      <c r="Z116" s="176"/>
      <c r="AA116" s="176"/>
      <c r="AB116" s="176"/>
      <c r="AC116" s="176"/>
      <c r="AD116" s="176"/>
      <c r="AE116" s="176"/>
      <c r="AF116" s="176"/>
      <c r="AG116" s="176"/>
      <c r="AH116" s="176"/>
      <c r="AI116" s="176"/>
      <c r="AJ116" s="176"/>
      <c r="AK116" s="176"/>
      <c r="AL116" s="211"/>
      <c r="AM116" s="211"/>
      <c r="AN116" s="178"/>
    </row>
    <row r="117" spans="2:40" outlineLevel="1" x14ac:dyDescent="0.25">
      <c r="B117" s="135"/>
      <c r="C117" s="216" t="s">
        <v>163</v>
      </c>
      <c r="D117" s="173">
        <f t="shared" si="54"/>
        <v>0.03</v>
      </c>
      <c r="E117" s="174"/>
      <c r="F117" s="179"/>
      <c r="G117" s="176"/>
      <c r="H117" s="176"/>
      <c r="I117" s="176"/>
      <c r="J117" s="176"/>
      <c r="K117" s="176"/>
      <c r="L117" s="176"/>
      <c r="M117" s="176"/>
      <c r="N117" s="176"/>
      <c r="O117" s="176"/>
      <c r="P117" s="176"/>
      <c r="Q117" s="176"/>
      <c r="R117" s="176"/>
      <c r="S117" s="176"/>
      <c r="T117" s="176"/>
      <c r="U117" s="176"/>
      <c r="V117" s="176"/>
      <c r="W117" s="176"/>
      <c r="X117" s="176"/>
      <c r="Y117" s="176"/>
      <c r="Z117" s="176"/>
      <c r="AA117" s="176"/>
      <c r="AB117" s="176"/>
      <c r="AC117" s="176"/>
      <c r="AD117" s="176"/>
      <c r="AE117" s="176"/>
      <c r="AF117" s="176"/>
      <c r="AG117" s="176"/>
      <c r="AH117" s="176"/>
      <c r="AI117" s="176"/>
      <c r="AJ117" s="176"/>
      <c r="AK117" s="176"/>
      <c r="AL117" s="211"/>
      <c r="AM117" s="211"/>
      <c r="AN117" s="178"/>
    </row>
    <row r="118" spans="2:40" outlineLevel="1" x14ac:dyDescent="0.25">
      <c r="B118" s="135"/>
      <c r="C118" s="216" t="s">
        <v>164</v>
      </c>
      <c r="D118" s="173">
        <f t="shared" si="54"/>
        <v>0.03</v>
      </c>
      <c r="E118" s="174"/>
      <c r="F118" s="179"/>
      <c r="G118" s="176"/>
      <c r="H118" s="176"/>
      <c r="I118" s="176"/>
      <c r="J118" s="176"/>
      <c r="K118" s="176"/>
      <c r="L118" s="176"/>
      <c r="M118" s="176"/>
      <c r="N118" s="176"/>
      <c r="O118" s="176"/>
      <c r="P118" s="176"/>
      <c r="Q118" s="176"/>
      <c r="R118" s="176"/>
      <c r="S118" s="176"/>
      <c r="T118" s="176"/>
      <c r="U118" s="176"/>
      <c r="V118" s="176"/>
      <c r="W118" s="176"/>
      <c r="X118" s="176"/>
      <c r="Y118" s="176"/>
      <c r="Z118" s="176"/>
      <c r="AA118" s="176"/>
      <c r="AB118" s="176"/>
      <c r="AC118" s="176"/>
      <c r="AD118" s="176"/>
      <c r="AE118" s="176"/>
      <c r="AF118" s="176"/>
      <c r="AG118" s="176"/>
      <c r="AH118" s="176"/>
      <c r="AI118" s="176"/>
      <c r="AJ118" s="176"/>
      <c r="AK118" s="176"/>
      <c r="AL118" s="211"/>
      <c r="AM118" s="211"/>
      <c r="AN118" s="178"/>
    </row>
    <row r="119" spans="2:40" outlineLevel="1" x14ac:dyDescent="0.25">
      <c r="B119" s="135"/>
      <c r="C119" s="216" t="s">
        <v>165</v>
      </c>
      <c r="D119" s="173">
        <f t="shared" si="54"/>
        <v>0.03</v>
      </c>
      <c r="E119" s="174"/>
      <c r="F119" s="179"/>
      <c r="G119" s="176"/>
      <c r="H119" s="176"/>
      <c r="I119" s="176"/>
      <c r="J119" s="176"/>
      <c r="K119" s="176"/>
      <c r="L119" s="176"/>
      <c r="M119" s="176"/>
      <c r="N119" s="176"/>
      <c r="O119" s="176"/>
      <c r="P119" s="176"/>
      <c r="Q119" s="176"/>
      <c r="R119" s="176"/>
      <c r="S119" s="176"/>
      <c r="T119" s="176"/>
      <c r="U119" s="176"/>
      <c r="V119" s="176"/>
      <c r="W119" s="176"/>
      <c r="X119" s="176"/>
      <c r="Y119" s="176"/>
      <c r="Z119" s="176"/>
      <c r="AA119" s="176"/>
      <c r="AB119" s="176"/>
      <c r="AC119" s="176"/>
      <c r="AD119" s="176"/>
      <c r="AE119" s="176"/>
      <c r="AF119" s="176"/>
      <c r="AG119" s="176"/>
      <c r="AH119" s="176"/>
      <c r="AI119" s="176"/>
      <c r="AJ119" s="176"/>
      <c r="AK119" s="176"/>
      <c r="AL119" s="211"/>
      <c r="AM119" s="211"/>
      <c r="AN119" s="178"/>
    </row>
    <row r="120" spans="2:40" outlineLevel="1" x14ac:dyDescent="0.25">
      <c r="B120" s="135"/>
      <c r="C120" s="216" t="s">
        <v>166</v>
      </c>
      <c r="D120" s="173">
        <f t="shared" si="54"/>
        <v>0.03</v>
      </c>
      <c r="E120" s="174"/>
      <c r="F120" s="179"/>
      <c r="G120" s="176"/>
      <c r="H120" s="176"/>
      <c r="I120" s="176"/>
      <c r="J120" s="176"/>
      <c r="K120" s="176"/>
      <c r="L120" s="176"/>
      <c r="M120" s="176"/>
      <c r="N120" s="176"/>
      <c r="O120" s="176"/>
      <c r="P120" s="176"/>
      <c r="Q120" s="176"/>
      <c r="R120" s="176"/>
      <c r="S120" s="176"/>
      <c r="T120" s="176"/>
      <c r="U120" s="176"/>
      <c r="V120" s="176"/>
      <c r="W120" s="176"/>
      <c r="X120" s="176"/>
      <c r="Y120" s="176"/>
      <c r="Z120" s="176"/>
      <c r="AA120" s="176"/>
      <c r="AB120" s="176"/>
      <c r="AC120" s="176"/>
      <c r="AD120" s="176"/>
      <c r="AE120" s="176"/>
      <c r="AF120" s="176"/>
      <c r="AG120" s="176"/>
      <c r="AH120" s="176"/>
      <c r="AI120" s="176"/>
      <c r="AJ120" s="176"/>
      <c r="AK120" s="176"/>
      <c r="AL120" s="211"/>
      <c r="AM120" s="211"/>
      <c r="AN120" s="178"/>
    </row>
    <row r="121" spans="2:40" outlineLevel="1" x14ac:dyDescent="0.25">
      <c r="B121" s="135"/>
      <c r="C121" s="216" t="s">
        <v>167</v>
      </c>
      <c r="D121" s="173">
        <f t="shared" si="54"/>
        <v>0.03</v>
      </c>
      <c r="E121" s="174"/>
      <c r="F121" s="179"/>
      <c r="G121" s="176"/>
      <c r="H121" s="176"/>
      <c r="I121" s="176"/>
      <c r="J121" s="176"/>
      <c r="K121" s="176"/>
      <c r="L121" s="176"/>
      <c r="M121" s="176"/>
      <c r="N121" s="176"/>
      <c r="O121" s="176"/>
      <c r="P121" s="176"/>
      <c r="Q121" s="176"/>
      <c r="R121" s="176"/>
      <c r="S121" s="176"/>
      <c r="T121" s="176"/>
      <c r="U121" s="176"/>
      <c r="V121" s="176"/>
      <c r="W121" s="176"/>
      <c r="X121" s="176"/>
      <c r="Y121" s="176"/>
      <c r="Z121" s="176"/>
      <c r="AA121" s="176"/>
      <c r="AB121" s="176"/>
      <c r="AC121" s="176"/>
      <c r="AD121" s="176"/>
      <c r="AE121" s="176"/>
      <c r="AF121" s="176"/>
      <c r="AG121" s="176"/>
      <c r="AH121" s="176"/>
      <c r="AI121" s="176"/>
      <c r="AJ121" s="176"/>
      <c r="AK121" s="176"/>
      <c r="AL121" s="211"/>
      <c r="AM121" s="211"/>
      <c r="AN121" s="178"/>
    </row>
    <row r="122" spans="2:40" outlineLevel="1" x14ac:dyDescent="0.25">
      <c r="B122" s="135"/>
      <c r="C122" s="216" t="s">
        <v>168</v>
      </c>
      <c r="D122" s="173">
        <f t="shared" si="54"/>
        <v>0.03</v>
      </c>
      <c r="E122" s="174"/>
      <c r="F122" s="179"/>
      <c r="G122" s="176"/>
      <c r="H122" s="176"/>
      <c r="I122" s="176"/>
      <c r="J122" s="176"/>
      <c r="K122" s="176"/>
      <c r="L122" s="176"/>
      <c r="M122" s="176"/>
      <c r="N122" s="176"/>
      <c r="O122" s="176"/>
      <c r="P122" s="176"/>
      <c r="Q122" s="176"/>
      <c r="R122" s="176"/>
      <c r="S122" s="176"/>
      <c r="T122" s="176"/>
      <c r="U122" s="176"/>
      <c r="V122" s="176"/>
      <c r="W122" s="176"/>
      <c r="X122" s="176"/>
      <c r="Y122" s="176"/>
      <c r="Z122" s="176"/>
      <c r="AA122" s="176"/>
      <c r="AB122" s="176"/>
      <c r="AC122" s="176"/>
      <c r="AD122" s="176"/>
      <c r="AE122" s="176"/>
      <c r="AF122" s="176"/>
      <c r="AG122" s="176"/>
      <c r="AH122" s="176"/>
      <c r="AI122" s="176"/>
      <c r="AJ122" s="176"/>
      <c r="AK122" s="176"/>
      <c r="AL122" s="211"/>
      <c r="AM122" s="211"/>
      <c r="AN122" s="178"/>
    </row>
    <row r="123" spans="2:40" outlineLevel="1" x14ac:dyDescent="0.25">
      <c r="B123" s="135"/>
      <c r="C123" s="216" t="s">
        <v>169</v>
      </c>
      <c r="D123" s="173">
        <f t="shared" si="54"/>
        <v>0.03</v>
      </c>
      <c r="E123" s="174"/>
      <c r="F123" s="179"/>
      <c r="G123" s="176"/>
      <c r="H123" s="176"/>
      <c r="I123" s="176"/>
      <c r="J123" s="176"/>
      <c r="K123" s="176"/>
      <c r="L123" s="176"/>
      <c r="M123" s="176"/>
      <c r="N123" s="176"/>
      <c r="O123" s="176"/>
      <c r="P123" s="176"/>
      <c r="Q123" s="176"/>
      <c r="R123" s="176"/>
      <c r="S123" s="176"/>
      <c r="T123" s="176"/>
      <c r="U123" s="176"/>
      <c r="V123" s="176"/>
      <c r="W123" s="176"/>
      <c r="X123" s="176"/>
      <c r="Y123" s="176"/>
      <c r="Z123" s="176"/>
      <c r="AA123" s="176"/>
      <c r="AB123" s="176"/>
      <c r="AC123" s="176"/>
      <c r="AD123" s="176"/>
      <c r="AE123" s="176"/>
      <c r="AF123" s="176"/>
      <c r="AG123" s="176"/>
      <c r="AH123" s="176"/>
      <c r="AI123" s="176"/>
      <c r="AJ123" s="176"/>
      <c r="AK123" s="176"/>
      <c r="AL123" s="211"/>
      <c r="AM123" s="211"/>
      <c r="AN123" s="178"/>
    </row>
    <row r="124" spans="2:40" x14ac:dyDescent="0.25">
      <c r="B124" s="135"/>
      <c r="C124" s="136" t="s">
        <v>144</v>
      </c>
      <c r="D124" s="173">
        <f>D$71</f>
        <v>0.03</v>
      </c>
      <c r="E124" s="174"/>
      <c r="F124" s="179"/>
      <c r="G124" s="176">
        <f>SUBTOTAL(9,G110:G123)</f>
        <v>0</v>
      </c>
      <c r="H124" s="176">
        <f t="shared" ref="H124:AK124" si="55">SUBTOTAL(9,H110:H123)</f>
        <v>0</v>
      </c>
      <c r="I124" s="176">
        <f t="shared" si="55"/>
        <v>0</v>
      </c>
      <c r="J124" s="176">
        <f t="shared" si="55"/>
        <v>0</v>
      </c>
      <c r="K124" s="176">
        <f t="shared" si="55"/>
        <v>0</v>
      </c>
      <c r="L124" s="176">
        <f t="shared" si="55"/>
        <v>0</v>
      </c>
      <c r="M124" s="176">
        <f t="shared" si="55"/>
        <v>0</v>
      </c>
      <c r="N124" s="176">
        <f t="shared" si="55"/>
        <v>0</v>
      </c>
      <c r="O124" s="176">
        <f t="shared" si="55"/>
        <v>0</v>
      </c>
      <c r="P124" s="176">
        <f t="shared" si="55"/>
        <v>0</v>
      </c>
      <c r="Q124" s="176">
        <f t="shared" si="55"/>
        <v>0</v>
      </c>
      <c r="R124" s="176">
        <f t="shared" si="55"/>
        <v>0</v>
      </c>
      <c r="S124" s="176">
        <f t="shared" si="55"/>
        <v>0</v>
      </c>
      <c r="T124" s="176">
        <f t="shared" si="55"/>
        <v>0</v>
      </c>
      <c r="U124" s="176">
        <f t="shared" si="55"/>
        <v>0</v>
      </c>
      <c r="V124" s="176">
        <f t="shared" si="55"/>
        <v>0</v>
      </c>
      <c r="W124" s="176">
        <f t="shared" si="55"/>
        <v>0</v>
      </c>
      <c r="X124" s="176">
        <f t="shared" si="55"/>
        <v>0</v>
      </c>
      <c r="Y124" s="176">
        <f t="shared" si="55"/>
        <v>0</v>
      </c>
      <c r="Z124" s="176">
        <f t="shared" si="55"/>
        <v>0</v>
      </c>
      <c r="AA124" s="176">
        <f t="shared" si="55"/>
        <v>0</v>
      </c>
      <c r="AB124" s="176">
        <f t="shared" si="55"/>
        <v>0</v>
      </c>
      <c r="AC124" s="176">
        <f t="shared" si="55"/>
        <v>0</v>
      </c>
      <c r="AD124" s="176">
        <f t="shared" si="55"/>
        <v>0</v>
      </c>
      <c r="AE124" s="176">
        <f t="shared" si="55"/>
        <v>0</v>
      </c>
      <c r="AF124" s="176">
        <f t="shared" si="55"/>
        <v>0</v>
      </c>
      <c r="AG124" s="176">
        <f t="shared" si="55"/>
        <v>0</v>
      </c>
      <c r="AH124" s="176">
        <f t="shared" si="55"/>
        <v>0</v>
      </c>
      <c r="AI124" s="176">
        <f t="shared" si="55"/>
        <v>0</v>
      </c>
      <c r="AJ124" s="176">
        <f t="shared" si="55"/>
        <v>0</v>
      </c>
      <c r="AK124" s="176">
        <f t="shared" si="55"/>
        <v>0</v>
      </c>
      <c r="AL124" s="211">
        <f>IF(ISERROR(AM124/('VU WACC - ref only'!$E$11-((AK124-AJ124)/AJ124))),0,(AM124/('VU WACC - ref only'!$E$11-((AK124-AJ124)/AJ124))))</f>
        <v>0</v>
      </c>
      <c r="AM124" s="211">
        <f t="shared" si="53"/>
        <v>0</v>
      </c>
      <c r="AN124" s="178">
        <f>NPV('VU WACC - ref only'!$E$11,'Project Pro Forma'!H124:AL124)</f>
        <v>0</v>
      </c>
    </row>
    <row r="125" spans="2:40" x14ac:dyDescent="0.25">
      <c r="B125" s="135"/>
      <c r="C125" s="136" t="s">
        <v>139</v>
      </c>
      <c r="D125" s="173">
        <f t="shared" ref="D125:D128" si="56">D$71</f>
        <v>0.03</v>
      </c>
      <c r="E125" s="174"/>
      <c r="F125" s="179"/>
      <c r="G125" s="176"/>
      <c r="H125" s="176"/>
      <c r="I125" s="176"/>
      <c r="J125" s="176"/>
      <c r="K125" s="176"/>
      <c r="L125" s="176"/>
      <c r="M125" s="176"/>
      <c r="N125" s="176"/>
      <c r="O125" s="176"/>
      <c r="P125" s="176"/>
      <c r="Q125" s="176"/>
      <c r="R125" s="176"/>
      <c r="S125" s="176"/>
      <c r="T125" s="176"/>
      <c r="U125" s="176"/>
      <c r="V125" s="176"/>
      <c r="W125" s="176"/>
      <c r="X125" s="176"/>
      <c r="Y125" s="176"/>
      <c r="Z125" s="176"/>
      <c r="AA125" s="176"/>
      <c r="AB125" s="176"/>
      <c r="AC125" s="176"/>
      <c r="AD125" s="176"/>
      <c r="AE125" s="176"/>
      <c r="AF125" s="176"/>
      <c r="AG125" s="176"/>
      <c r="AH125" s="176"/>
      <c r="AI125" s="176"/>
      <c r="AJ125" s="176"/>
      <c r="AK125" s="176"/>
      <c r="AL125" s="211">
        <f>IF(ISERROR(AM125/('VU WACC - ref only'!$E$11-((AK125-AJ125)/AJ125))),0,(AM125/('VU WACC - ref only'!$E$11-((AK125-AJ125)/AJ125))))</f>
        <v>0</v>
      </c>
      <c r="AM125" s="211">
        <f t="shared" si="53"/>
        <v>0</v>
      </c>
      <c r="AN125" s="178">
        <f>NPV('VU WACC - ref only'!$E$11,'Project Pro Forma'!H125:AL125)</f>
        <v>0</v>
      </c>
    </row>
    <row r="126" spans="2:40" x14ac:dyDescent="0.25">
      <c r="B126" s="135"/>
      <c r="C126" s="136" t="s">
        <v>140</v>
      </c>
      <c r="D126" s="173">
        <f t="shared" si="56"/>
        <v>0.03</v>
      </c>
      <c r="E126" s="174"/>
      <c r="F126" s="179"/>
      <c r="G126" s="176"/>
      <c r="H126" s="176"/>
      <c r="I126" s="176"/>
      <c r="J126" s="176"/>
      <c r="K126" s="176"/>
      <c r="L126" s="176"/>
      <c r="M126" s="176"/>
      <c r="N126" s="176"/>
      <c r="O126" s="176"/>
      <c r="P126" s="176"/>
      <c r="Q126" s="176"/>
      <c r="R126" s="176"/>
      <c r="S126" s="176"/>
      <c r="T126" s="176"/>
      <c r="U126" s="176"/>
      <c r="V126" s="176"/>
      <c r="W126" s="176"/>
      <c r="X126" s="176"/>
      <c r="Y126" s="176"/>
      <c r="Z126" s="176"/>
      <c r="AA126" s="176"/>
      <c r="AB126" s="176"/>
      <c r="AC126" s="176"/>
      <c r="AD126" s="176"/>
      <c r="AE126" s="176"/>
      <c r="AF126" s="176"/>
      <c r="AG126" s="176"/>
      <c r="AH126" s="176"/>
      <c r="AI126" s="176"/>
      <c r="AJ126" s="176"/>
      <c r="AK126" s="176"/>
      <c r="AL126" s="211">
        <f>IF(ISERROR(AM126/('VU WACC - ref only'!$E$11-((AK126-AJ126)/AJ126))),0,(AM126/('VU WACC - ref only'!$E$11-((AK126-AJ126)/AJ126))))</f>
        <v>0</v>
      </c>
      <c r="AM126" s="211">
        <f t="shared" si="53"/>
        <v>0</v>
      </c>
      <c r="AN126" s="178">
        <f>NPV('VU WACC - ref only'!$E$11,'Project Pro Forma'!H126:AL126)</f>
        <v>0</v>
      </c>
    </row>
    <row r="127" spans="2:40" x14ac:dyDescent="0.25">
      <c r="B127" s="135"/>
      <c r="C127" s="136" t="s">
        <v>114</v>
      </c>
      <c r="D127" s="173">
        <f t="shared" si="56"/>
        <v>0.03</v>
      </c>
      <c r="E127" s="174"/>
      <c r="F127" s="179"/>
      <c r="G127" s="176"/>
      <c r="H127" s="176">
        <f>(-G40/100)*0.06</f>
        <v>0</v>
      </c>
      <c r="I127" s="176">
        <f t="shared" ref="I127" si="57">H127*(100%+$D127)</f>
        <v>0</v>
      </c>
      <c r="J127" s="176">
        <f t="shared" ref="J127" si="58">I127*(100%+$D127)</f>
        <v>0</v>
      </c>
      <c r="K127" s="176">
        <f t="shared" ref="K127" si="59">J127*(100%+$D127)</f>
        <v>0</v>
      </c>
      <c r="L127" s="176">
        <f t="shared" ref="L127" si="60">K127*(100%+$D127)</f>
        <v>0</v>
      </c>
      <c r="M127" s="176">
        <f t="shared" ref="M127" si="61">L127*(100%+$D127)</f>
        <v>0</v>
      </c>
      <c r="N127" s="176">
        <f t="shared" ref="N127" si="62">M127*(100%+$D127)</f>
        <v>0</v>
      </c>
      <c r="O127" s="176">
        <f t="shared" ref="O127" si="63">N127*(100%+$D127)</f>
        <v>0</v>
      </c>
      <c r="P127" s="176">
        <f t="shared" ref="P127" si="64">O127*(100%+$D127)</f>
        <v>0</v>
      </c>
      <c r="Q127" s="176">
        <f t="shared" ref="Q127" si="65">P127*(100%+$D127)</f>
        <v>0</v>
      </c>
      <c r="R127" s="176">
        <f t="shared" ref="R127" si="66">Q127*(100%+$D127)</f>
        <v>0</v>
      </c>
      <c r="S127" s="176">
        <f t="shared" ref="S127" si="67">R127*(100%+$D127)</f>
        <v>0</v>
      </c>
      <c r="T127" s="176">
        <f t="shared" ref="T127" si="68">S127*(100%+$D127)</f>
        <v>0</v>
      </c>
      <c r="U127" s="176">
        <f t="shared" ref="U127" si="69">T127*(100%+$D127)</f>
        <v>0</v>
      </c>
      <c r="V127" s="176">
        <f t="shared" ref="V127" si="70">U127*(100%+$D127)</f>
        <v>0</v>
      </c>
      <c r="W127" s="176">
        <f t="shared" ref="W127" si="71">V127*(100%+$D127)</f>
        <v>0</v>
      </c>
      <c r="X127" s="176">
        <f t="shared" ref="X127" si="72">W127*(100%+$D127)</f>
        <v>0</v>
      </c>
      <c r="Y127" s="176">
        <f t="shared" ref="Y127" si="73">X127*(100%+$D127)</f>
        <v>0</v>
      </c>
      <c r="Z127" s="176">
        <f t="shared" ref="Z127" si="74">Y127*(100%+$D127)</f>
        <v>0</v>
      </c>
      <c r="AA127" s="176">
        <f t="shared" ref="AA127" si="75">Z127*(100%+$D127)</f>
        <v>0</v>
      </c>
      <c r="AB127" s="176">
        <f t="shared" ref="AB127" si="76">AA127*(100%+$D127)</f>
        <v>0</v>
      </c>
      <c r="AC127" s="176">
        <f t="shared" ref="AC127" si="77">AB127*(100%+$D127)</f>
        <v>0</v>
      </c>
      <c r="AD127" s="176">
        <f t="shared" ref="AD127" si="78">AC127*(100%+$D127)</f>
        <v>0</v>
      </c>
      <c r="AE127" s="176">
        <f t="shared" ref="AE127" si="79">AD127*(100%+$D127)</f>
        <v>0</v>
      </c>
      <c r="AF127" s="176">
        <f t="shared" ref="AF127" si="80">AE127*(100%+$D127)</f>
        <v>0</v>
      </c>
      <c r="AG127" s="176">
        <f t="shared" ref="AG127" si="81">AF127*(100%+$D127)</f>
        <v>0</v>
      </c>
      <c r="AH127" s="176">
        <f t="shared" ref="AH127" si="82">AG127*(100%+$D127)</f>
        <v>0</v>
      </c>
      <c r="AI127" s="176">
        <f t="shared" ref="AI127" si="83">AH127*(100%+$D127)</f>
        <v>0</v>
      </c>
      <c r="AJ127" s="176">
        <f t="shared" ref="AJ127" si="84">AI127*(100%+$D127)</f>
        <v>0</v>
      </c>
      <c r="AK127" s="176">
        <f t="shared" ref="AK127" si="85">AJ127*(100%+$D127)</f>
        <v>0</v>
      </c>
      <c r="AL127" s="211">
        <f>IF(ISERROR(AM127/('VU WACC - ref only'!$E$11-((AK127-AJ127)/AJ127))),0,(AM127/('VU WACC - ref only'!$E$11-((AK127-AJ127)/AJ127))))</f>
        <v>0</v>
      </c>
      <c r="AM127" s="211">
        <f t="shared" si="53"/>
        <v>0</v>
      </c>
      <c r="AN127" s="178">
        <f>NPV('VU WACC - ref only'!$E$11,'Project Pro Forma'!H127:AL127)</f>
        <v>0</v>
      </c>
    </row>
    <row r="128" spans="2:40" x14ac:dyDescent="0.25">
      <c r="B128" s="135"/>
      <c r="C128" s="136" t="s">
        <v>142</v>
      </c>
      <c r="D128" s="173">
        <f t="shared" si="56"/>
        <v>0.03</v>
      </c>
      <c r="E128" s="174"/>
      <c r="F128" s="179"/>
      <c r="G128" s="176"/>
      <c r="H128" s="176"/>
      <c r="I128" s="176"/>
      <c r="J128" s="176"/>
      <c r="K128" s="176"/>
      <c r="L128" s="176"/>
      <c r="M128" s="176"/>
      <c r="N128" s="176"/>
      <c r="O128" s="176"/>
      <c r="P128" s="176"/>
      <c r="Q128" s="176"/>
      <c r="R128" s="176"/>
      <c r="S128" s="176"/>
      <c r="T128" s="176"/>
      <c r="U128" s="176"/>
      <c r="V128" s="176"/>
      <c r="W128" s="176"/>
      <c r="X128" s="176"/>
      <c r="Y128" s="176"/>
      <c r="Z128" s="176"/>
      <c r="AA128" s="176"/>
      <c r="AB128" s="176"/>
      <c r="AC128" s="176"/>
      <c r="AD128" s="176"/>
      <c r="AE128" s="176"/>
      <c r="AF128" s="176"/>
      <c r="AG128" s="176"/>
      <c r="AH128" s="176"/>
      <c r="AI128" s="176"/>
      <c r="AJ128" s="176"/>
      <c r="AK128" s="176"/>
      <c r="AL128" s="211">
        <f>IF(ISERROR(AM128/('VU WACC - ref only'!$E$11-((AK128-AJ128)/AJ128))),0,(AM128/('VU WACC - ref only'!$E$11-((AK128-AJ128)/AJ128))))</f>
        <v>0</v>
      </c>
      <c r="AM128" s="211">
        <f t="shared" si="53"/>
        <v>0</v>
      </c>
      <c r="AN128" s="178">
        <f>NPV('VU WACC - ref only'!$E$11,'Project Pro Forma'!H128:AL128)</f>
        <v>0</v>
      </c>
    </row>
    <row r="129" spans="2:40" x14ac:dyDescent="0.25">
      <c r="B129" s="135"/>
      <c r="C129" s="136" t="s">
        <v>53</v>
      </c>
      <c r="D129" s="173">
        <f>D$71</f>
        <v>0.03</v>
      </c>
      <c r="E129" s="174"/>
      <c r="F129" s="179"/>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211">
        <f>IF(ISERROR(AM129/('VU WACC - ref only'!$E$11-((AK129-AJ129)/AJ129))),0,(AM129/('VU WACC - ref only'!$E$11-((AK129-AJ129)/AJ129))))</f>
        <v>0</v>
      </c>
      <c r="AM129" s="211">
        <f t="shared" si="53"/>
        <v>0</v>
      </c>
      <c r="AN129" s="178">
        <f>NPV('VU WACC - ref only'!$E$11,'Project Pro Forma'!H129:AL129)</f>
        <v>0</v>
      </c>
    </row>
    <row r="130" spans="2:40" x14ac:dyDescent="0.25">
      <c r="B130" s="135"/>
      <c r="C130" s="170" t="s">
        <v>98</v>
      </c>
      <c r="D130" s="219">
        <v>0.22</v>
      </c>
      <c r="E130" s="218"/>
      <c r="F130" s="145"/>
      <c r="G130" s="180"/>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211">
        <f>IF(ISERROR(AM130/('VU WACC - ref only'!$E$11-((AK130-AJ130)/AJ130))),0,(AM130/('VU WACC - ref only'!$E$11-((AK130-AJ130)/AJ130))))</f>
        <v>0</v>
      </c>
      <c r="AM130" s="211">
        <f t="shared" si="53"/>
        <v>0</v>
      </c>
      <c r="AN130" s="178">
        <f>NPV('VU WACC - ref only'!$E$11,'Project Pro Forma'!H130:AL130)</f>
        <v>0</v>
      </c>
    </row>
    <row r="131" spans="2:40" x14ac:dyDescent="0.25">
      <c r="B131" s="135"/>
      <c r="C131" s="134" t="s">
        <v>67</v>
      </c>
      <c r="D131" s="173"/>
      <c r="E131" s="134"/>
      <c r="G131" s="181">
        <f t="shared" ref="G131:AK131" si="86">SUBTOTAL(9,G101:G130)</f>
        <v>0</v>
      </c>
      <c r="H131" s="181">
        <f t="shared" si="86"/>
        <v>0</v>
      </c>
      <c r="I131" s="181">
        <f t="shared" si="86"/>
        <v>0</v>
      </c>
      <c r="J131" s="181">
        <f t="shared" si="86"/>
        <v>0</v>
      </c>
      <c r="K131" s="181">
        <f t="shared" si="86"/>
        <v>0</v>
      </c>
      <c r="L131" s="181">
        <f t="shared" si="86"/>
        <v>0</v>
      </c>
      <c r="M131" s="181">
        <f t="shared" si="86"/>
        <v>0</v>
      </c>
      <c r="N131" s="181">
        <f t="shared" si="86"/>
        <v>0</v>
      </c>
      <c r="O131" s="181">
        <f t="shared" si="86"/>
        <v>0</v>
      </c>
      <c r="P131" s="181">
        <f t="shared" si="86"/>
        <v>0</v>
      </c>
      <c r="Q131" s="181">
        <f t="shared" si="86"/>
        <v>0</v>
      </c>
      <c r="R131" s="181">
        <f t="shared" si="86"/>
        <v>0</v>
      </c>
      <c r="S131" s="181">
        <f t="shared" si="86"/>
        <v>0</v>
      </c>
      <c r="T131" s="181">
        <f t="shared" si="86"/>
        <v>0</v>
      </c>
      <c r="U131" s="181">
        <f t="shared" si="86"/>
        <v>0</v>
      </c>
      <c r="V131" s="181">
        <f t="shared" si="86"/>
        <v>0</v>
      </c>
      <c r="W131" s="181">
        <f t="shared" si="86"/>
        <v>0</v>
      </c>
      <c r="X131" s="181">
        <f t="shared" si="86"/>
        <v>0</v>
      </c>
      <c r="Y131" s="181">
        <f t="shared" si="86"/>
        <v>0</v>
      </c>
      <c r="Z131" s="181">
        <f t="shared" si="86"/>
        <v>0</v>
      </c>
      <c r="AA131" s="181">
        <f t="shared" si="86"/>
        <v>0</v>
      </c>
      <c r="AB131" s="181">
        <f t="shared" si="86"/>
        <v>0</v>
      </c>
      <c r="AC131" s="181">
        <f t="shared" si="86"/>
        <v>0</v>
      </c>
      <c r="AD131" s="181">
        <f t="shared" si="86"/>
        <v>0</v>
      </c>
      <c r="AE131" s="181">
        <f t="shared" si="86"/>
        <v>0</v>
      </c>
      <c r="AF131" s="181">
        <f t="shared" si="86"/>
        <v>0</v>
      </c>
      <c r="AG131" s="181">
        <f t="shared" si="86"/>
        <v>0</v>
      </c>
      <c r="AH131" s="181">
        <f t="shared" si="86"/>
        <v>0</v>
      </c>
      <c r="AI131" s="181">
        <f t="shared" si="86"/>
        <v>0</v>
      </c>
      <c r="AJ131" s="181">
        <f t="shared" si="86"/>
        <v>0</v>
      </c>
      <c r="AK131" s="181">
        <f t="shared" si="86"/>
        <v>0</v>
      </c>
      <c r="AL131" s="236">
        <f>SUBTOTAL(9,AL101:AL130)</f>
        <v>0</v>
      </c>
      <c r="AM131" s="236"/>
      <c r="AN131" s="182">
        <f>SUBTOTAL(9,AN101:AN130)</f>
        <v>0</v>
      </c>
    </row>
    <row r="132" spans="2:40" x14ac:dyDescent="0.25">
      <c r="B132" s="135"/>
      <c r="C132" s="134"/>
      <c r="D132" s="173"/>
      <c r="E132" s="134"/>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row>
    <row r="133" spans="2:40" x14ac:dyDescent="0.25">
      <c r="B133" s="135"/>
      <c r="D133" s="173"/>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row>
    <row r="134" spans="2:40" x14ac:dyDescent="0.25">
      <c r="B134" s="135"/>
      <c r="C134" s="134" t="s">
        <v>57</v>
      </c>
      <c r="D134" s="173"/>
      <c r="E134" s="134"/>
      <c r="G134" s="187">
        <f t="shared" ref="G134:AN134" si="87">G65-G98-G131</f>
        <v>0</v>
      </c>
      <c r="H134" s="187">
        <f t="shared" si="87"/>
        <v>0</v>
      </c>
      <c r="I134" s="187">
        <f t="shared" si="87"/>
        <v>0</v>
      </c>
      <c r="J134" s="187">
        <f t="shared" si="87"/>
        <v>0</v>
      </c>
      <c r="K134" s="187">
        <f t="shared" si="87"/>
        <v>0</v>
      </c>
      <c r="L134" s="187">
        <f t="shared" si="87"/>
        <v>0</v>
      </c>
      <c r="M134" s="187">
        <f t="shared" si="87"/>
        <v>0</v>
      </c>
      <c r="N134" s="187">
        <f t="shared" si="87"/>
        <v>0</v>
      </c>
      <c r="O134" s="187">
        <f t="shared" si="87"/>
        <v>0</v>
      </c>
      <c r="P134" s="187">
        <f t="shared" si="87"/>
        <v>0</v>
      </c>
      <c r="Q134" s="187">
        <f t="shared" si="87"/>
        <v>0</v>
      </c>
      <c r="R134" s="187">
        <f t="shared" si="87"/>
        <v>0</v>
      </c>
      <c r="S134" s="187">
        <f t="shared" si="87"/>
        <v>0</v>
      </c>
      <c r="T134" s="187">
        <f t="shared" si="87"/>
        <v>0</v>
      </c>
      <c r="U134" s="187">
        <f t="shared" si="87"/>
        <v>0</v>
      </c>
      <c r="V134" s="187">
        <f t="shared" si="87"/>
        <v>0</v>
      </c>
      <c r="W134" s="187">
        <f t="shared" si="87"/>
        <v>0</v>
      </c>
      <c r="X134" s="187">
        <f t="shared" si="87"/>
        <v>0</v>
      </c>
      <c r="Y134" s="187">
        <f t="shared" si="87"/>
        <v>0</v>
      </c>
      <c r="Z134" s="187">
        <f t="shared" si="87"/>
        <v>0</v>
      </c>
      <c r="AA134" s="187">
        <f t="shared" si="87"/>
        <v>0</v>
      </c>
      <c r="AB134" s="187">
        <f t="shared" si="87"/>
        <v>0</v>
      </c>
      <c r="AC134" s="187">
        <f t="shared" si="87"/>
        <v>0</v>
      </c>
      <c r="AD134" s="187">
        <f t="shared" si="87"/>
        <v>0</v>
      </c>
      <c r="AE134" s="187">
        <f t="shared" si="87"/>
        <v>0</v>
      </c>
      <c r="AF134" s="187">
        <f t="shared" si="87"/>
        <v>0</v>
      </c>
      <c r="AG134" s="187">
        <f t="shared" si="87"/>
        <v>0</v>
      </c>
      <c r="AH134" s="187">
        <f t="shared" si="87"/>
        <v>0</v>
      </c>
      <c r="AI134" s="187">
        <f t="shared" si="87"/>
        <v>0</v>
      </c>
      <c r="AJ134" s="187">
        <f t="shared" si="87"/>
        <v>0</v>
      </c>
      <c r="AK134" s="187">
        <f t="shared" si="87"/>
        <v>0</v>
      </c>
      <c r="AL134" s="187">
        <f t="shared" si="87"/>
        <v>0</v>
      </c>
      <c r="AM134" s="187"/>
      <c r="AN134" s="187">
        <f t="shared" si="87"/>
        <v>0</v>
      </c>
    </row>
    <row r="135" spans="2:40" x14ac:dyDescent="0.25">
      <c r="B135" s="135"/>
      <c r="D135" s="173"/>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row>
    <row r="136" spans="2:40" x14ac:dyDescent="0.25">
      <c r="B136" s="135"/>
      <c r="C136" s="136" t="s">
        <v>68</v>
      </c>
      <c r="D136" s="173">
        <v>0</v>
      </c>
      <c r="E136" s="174"/>
      <c r="G136" s="177"/>
      <c r="H136" s="177">
        <f t="shared" ref="H136:AK136" si="88">$G$3*H$149</f>
        <v>0</v>
      </c>
      <c r="I136" s="177">
        <f t="shared" si="88"/>
        <v>0</v>
      </c>
      <c r="J136" s="177">
        <f t="shared" si="88"/>
        <v>0</v>
      </c>
      <c r="K136" s="177">
        <f t="shared" si="88"/>
        <v>0</v>
      </c>
      <c r="L136" s="177">
        <f t="shared" si="88"/>
        <v>0</v>
      </c>
      <c r="M136" s="177">
        <f t="shared" si="88"/>
        <v>0</v>
      </c>
      <c r="N136" s="177">
        <f t="shared" si="88"/>
        <v>0</v>
      </c>
      <c r="O136" s="177">
        <f t="shared" si="88"/>
        <v>0</v>
      </c>
      <c r="P136" s="177">
        <f t="shared" si="88"/>
        <v>0</v>
      </c>
      <c r="Q136" s="177">
        <f t="shared" si="88"/>
        <v>0</v>
      </c>
      <c r="R136" s="177">
        <f t="shared" si="88"/>
        <v>0</v>
      </c>
      <c r="S136" s="177">
        <f t="shared" si="88"/>
        <v>0</v>
      </c>
      <c r="T136" s="177">
        <f t="shared" si="88"/>
        <v>0</v>
      </c>
      <c r="U136" s="177">
        <f t="shared" si="88"/>
        <v>0</v>
      </c>
      <c r="V136" s="177">
        <f t="shared" si="88"/>
        <v>0</v>
      </c>
      <c r="W136" s="177">
        <f t="shared" si="88"/>
        <v>0</v>
      </c>
      <c r="X136" s="177">
        <f t="shared" si="88"/>
        <v>0</v>
      </c>
      <c r="Y136" s="177">
        <f t="shared" si="88"/>
        <v>0</v>
      </c>
      <c r="Z136" s="177">
        <f t="shared" si="88"/>
        <v>0</v>
      </c>
      <c r="AA136" s="177">
        <f t="shared" si="88"/>
        <v>0</v>
      </c>
      <c r="AB136" s="177">
        <f t="shared" si="88"/>
        <v>0</v>
      </c>
      <c r="AC136" s="177">
        <f t="shared" si="88"/>
        <v>0</v>
      </c>
      <c r="AD136" s="177">
        <f t="shared" si="88"/>
        <v>0</v>
      </c>
      <c r="AE136" s="177">
        <f t="shared" si="88"/>
        <v>0</v>
      </c>
      <c r="AF136" s="177">
        <f t="shared" si="88"/>
        <v>0</v>
      </c>
      <c r="AG136" s="177">
        <f t="shared" si="88"/>
        <v>0</v>
      </c>
      <c r="AH136" s="177">
        <f t="shared" si="88"/>
        <v>0</v>
      </c>
      <c r="AI136" s="177">
        <f t="shared" si="88"/>
        <v>0</v>
      </c>
      <c r="AJ136" s="177">
        <f t="shared" si="88"/>
        <v>0</v>
      </c>
      <c r="AK136" s="233">
        <f t="shared" si="88"/>
        <v>0</v>
      </c>
      <c r="AL136" s="211">
        <f>IF(ISERROR(AM136/('VU WACC - ref only'!$E$11-((AK136-AJ136)/AJ136))),0,(AM136/('VU WACC - ref only'!$E$11-((AK136-AJ136)/AJ136))))</f>
        <v>0</v>
      </c>
      <c r="AM136" s="211">
        <f t="shared" ref="AM136" si="89">IF(ISERROR(AK136*(1+((AK136-AJ136)/AJ136))),0,AK136*(1+((AK136-AJ136)/AJ136)))</f>
        <v>0</v>
      </c>
      <c r="AN136" s="178">
        <f>NPV('VU WACC - ref only'!$E$11,'Project Pro Forma'!H136:AL136)</f>
        <v>0</v>
      </c>
    </row>
    <row r="137" spans="2:40" x14ac:dyDescent="0.25">
      <c r="B137" s="135"/>
      <c r="C137" s="170" t="s">
        <v>58</v>
      </c>
      <c r="D137" s="217"/>
      <c r="E137" s="218"/>
      <c r="F137" s="144"/>
      <c r="G137" s="225"/>
      <c r="H137" s="225"/>
      <c r="I137" s="225"/>
      <c r="J137" s="225"/>
      <c r="K137" s="225"/>
      <c r="L137" s="225"/>
      <c r="M137" s="225"/>
      <c r="N137" s="225"/>
      <c r="O137" s="225"/>
      <c r="P137" s="225"/>
      <c r="Q137" s="225"/>
      <c r="R137" s="225"/>
      <c r="S137" s="225"/>
      <c r="T137" s="225"/>
      <c r="U137" s="225"/>
      <c r="V137" s="225"/>
      <c r="W137" s="225"/>
      <c r="X137" s="225"/>
      <c r="Y137" s="225"/>
      <c r="Z137" s="225"/>
      <c r="AA137" s="225"/>
      <c r="AB137" s="225"/>
      <c r="AC137" s="225"/>
      <c r="AD137" s="225"/>
      <c r="AE137" s="225"/>
      <c r="AF137" s="225"/>
      <c r="AG137" s="225"/>
      <c r="AH137" s="225"/>
      <c r="AI137" s="225"/>
      <c r="AJ137" s="225"/>
      <c r="AK137" s="234"/>
      <c r="AL137" s="211"/>
      <c r="AM137" s="211"/>
      <c r="AN137" s="178"/>
    </row>
    <row r="138" spans="2:40" x14ac:dyDescent="0.25">
      <c r="B138" s="135"/>
      <c r="C138" s="134" t="s">
        <v>69</v>
      </c>
      <c r="D138" s="173"/>
      <c r="E138" s="137"/>
      <c r="G138" s="187">
        <f>SUM(G136:G137)</f>
        <v>0</v>
      </c>
      <c r="H138" s="187">
        <f t="shared" ref="H138:AN138" si="90">SUM(H136:H137)</f>
        <v>0</v>
      </c>
      <c r="I138" s="187">
        <f t="shared" si="90"/>
        <v>0</v>
      </c>
      <c r="J138" s="187">
        <f t="shared" si="90"/>
        <v>0</v>
      </c>
      <c r="K138" s="187">
        <f t="shared" si="90"/>
        <v>0</v>
      </c>
      <c r="L138" s="187">
        <f t="shared" si="90"/>
        <v>0</v>
      </c>
      <c r="M138" s="187">
        <f t="shared" si="90"/>
        <v>0</v>
      </c>
      <c r="N138" s="187">
        <f t="shared" si="90"/>
        <v>0</v>
      </c>
      <c r="O138" s="187">
        <f t="shared" si="90"/>
        <v>0</v>
      </c>
      <c r="P138" s="187">
        <f t="shared" si="90"/>
        <v>0</v>
      </c>
      <c r="Q138" s="187">
        <f t="shared" si="90"/>
        <v>0</v>
      </c>
      <c r="R138" s="187">
        <f t="shared" si="90"/>
        <v>0</v>
      </c>
      <c r="S138" s="187">
        <f t="shared" si="90"/>
        <v>0</v>
      </c>
      <c r="T138" s="187">
        <f t="shared" si="90"/>
        <v>0</v>
      </c>
      <c r="U138" s="187">
        <f t="shared" si="90"/>
        <v>0</v>
      </c>
      <c r="V138" s="187">
        <f t="shared" si="90"/>
        <v>0</v>
      </c>
      <c r="W138" s="187">
        <f t="shared" si="90"/>
        <v>0</v>
      </c>
      <c r="X138" s="187">
        <f t="shared" si="90"/>
        <v>0</v>
      </c>
      <c r="Y138" s="187">
        <f t="shared" si="90"/>
        <v>0</v>
      </c>
      <c r="Z138" s="187">
        <f t="shared" si="90"/>
        <v>0</v>
      </c>
      <c r="AA138" s="187">
        <f t="shared" si="90"/>
        <v>0</v>
      </c>
      <c r="AB138" s="187">
        <f t="shared" si="90"/>
        <v>0</v>
      </c>
      <c r="AC138" s="187">
        <f t="shared" si="90"/>
        <v>0</v>
      </c>
      <c r="AD138" s="187">
        <f t="shared" si="90"/>
        <v>0</v>
      </c>
      <c r="AE138" s="187">
        <f t="shared" si="90"/>
        <v>0</v>
      </c>
      <c r="AF138" s="187">
        <f t="shared" si="90"/>
        <v>0</v>
      </c>
      <c r="AG138" s="187">
        <f t="shared" si="90"/>
        <v>0</v>
      </c>
      <c r="AH138" s="187">
        <f t="shared" si="90"/>
        <v>0</v>
      </c>
      <c r="AI138" s="187">
        <f t="shared" si="90"/>
        <v>0</v>
      </c>
      <c r="AJ138" s="187">
        <f t="shared" si="90"/>
        <v>0</v>
      </c>
      <c r="AK138" s="187">
        <f t="shared" si="90"/>
        <v>0</v>
      </c>
      <c r="AL138" s="187">
        <f t="shared" si="90"/>
        <v>0</v>
      </c>
      <c r="AM138" s="187"/>
      <c r="AN138" s="187">
        <f t="shared" si="90"/>
        <v>0</v>
      </c>
    </row>
    <row r="139" spans="2:40" x14ac:dyDescent="0.25">
      <c r="B139" s="135"/>
      <c r="C139" s="220"/>
      <c r="D139" s="217"/>
      <c r="E139" s="144"/>
      <c r="F139" s="144"/>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181"/>
      <c r="AD139" s="181"/>
      <c r="AE139" s="181"/>
      <c r="AF139" s="181"/>
      <c r="AG139" s="181"/>
      <c r="AH139" s="181"/>
      <c r="AI139" s="181"/>
      <c r="AJ139" s="181"/>
      <c r="AK139" s="181"/>
    </row>
    <row r="140" spans="2:40" ht="15.75" thickBot="1" x14ac:dyDescent="0.3">
      <c r="B140" s="135"/>
      <c r="C140" s="221" t="s">
        <v>59</v>
      </c>
      <c r="D140" s="222"/>
      <c r="E140" s="223"/>
      <c r="F140" s="224"/>
      <c r="G140" s="191">
        <f t="shared" ref="G140:AN140" si="91">G134-G138</f>
        <v>0</v>
      </c>
      <c r="H140" s="191">
        <f t="shared" si="91"/>
        <v>0</v>
      </c>
      <c r="I140" s="191">
        <f t="shared" si="91"/>
        <v>0</v>
      </c>
      <c r="J140" s="191">
        <f t="shared" si="91"/>
        <v>0</v>
      </c>
      <c r="K140" s="191">
        <f t="shared" si="91"/>
        <v>0</v>
      </c>
      <c r="L140" s="191">
        <f t="shared" si="91"/>
        <v>0</v>
      </c>
      <c r="M140" s="191">
        <f t="shared" si="91"/>
        <v>0</v>
      </c>
      <c r="N140" s="191">
        <f t="shared" si="91"/>
        <v>0</v>
      </c>
      <c r="O140" s="191">
        <f t="shared" si="91"/>
        <v>0</v>
      </c>
      <c r="P140" s="191">
        <f t="shared" si="91"/>
        <v>0</v>
      </c>
      <c r="Q140" s="191">
        <f t="shared" si="91"/>
        <v>0</v>
      </c>
      <c r="R140" s="191">
        <f t="shared" si="91"/>
        <v>0</v>
      </c>
      <c r="S140" s="191">
        <f t="shared" si="91"/>
        <v>0</v>
      </c>
      <c r="T140" s="191">
        <f t="shared" si="91"/>
        <v>0</v>
      </c>
      <c r="U140" s="191">
        <f t="shared" si="91"/>
        <v>0</v>
      </c>
      <c r="V140" s="191">
        <f t="shared" si="91"/>
        <v>0</v>
      </c>
      <c r="W140" s="191">
        <f t="shared" si="91"/>
        <v>0</v>
      </c>
      <c r="X140" s="191">
        <f t="shared" si="91"/>
        <v>0</v>
      </c>
      <c r="Y140" s="191">
        <f t="shared" si="91"/>
        <v>0</v>
      </c>
      <c r="Z140" s="191">
        <f t="shared" si="91"/>
        <v>0</v>
      </c>
      <c r="AA140" s="191">
        <f t="shared" si="91"/>
        <v>0</v>
      </c>
      <c r="AB140" s="191">
        <f t="shared" si="91"/>
        <v>0</v>
      </c>
      <c r="AC140" s="191">
        <f t="shared" si="91"/>
        <v>0</v>
      </c>
      <c r="AD140" s="191">
        <f t="shared" si="91"/>
        <v>0</v>
      </c>
      <c r="AE140" s="191">
        <f t="shared" si="91"/>
        <v>0</v>
      </c>
      <c r="AF140" s="191">
        <f t="shared" si="91"/>
        <v>0</v>
      </c>
      <c r="AG140" s="191">
        <f t="shared" si="91"/>
        <v>0</v>
      </c>
      <c r="AH140" s="191">
        <f t="shared" si="91"/>
        <v>0</v>
      </c>
      <c r="AI140" s="191">
        <f t="shared" si="91"/>
        <v>0</v>
      </c>
      <c r="AJ140" s="191">
        <f t="shared" si="91"/>
        <v>0</v>
      </c>
      <c r="AK140" s="191">
        <f t="shared" si="91"/>
        <v>0</v>
      </c>
      <c r="AL140" s="191">
        <f t="shared" si="91"/>
        <v>0</v>
      </c>
      <c r="AM140" s="191"/>
      <c r="AN140" s="191">
        <f t="shared" si="91"/>
        <v>0</v>
      </c>
    </row>
    <row r="141" spans="2:40" ht="15.75" thickTop="1" x14ac:dyDescent="0.25">
      <c r="B141" s="135"/>
      <c r="C141" s="189"/>
      <c r="D141" s="173"/>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135"/>
      <c r="AD141" s="135"/>
      <c r="AE141" s="135"/>
      <c r="AF141" s="135"/>
      <c r="AG141" s="135"/>
      <c r="AH141" s="135"/>
      <c r="AI141" s="135"/>
      <c r="AJ141" s="135"/>
      <c r="AK141" s="135"/>
    </row>
    <row r="142" spans="2:40" x14ac:dyDescent="0.25">
      <c r="B142" s="135"/>
      <c r="C142" s="189"/>
      <c r="D142" s="173"/>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135"/>
      <c r="AD142" s="135"/>
      <c r="AE142" s="135"/>
      <c r="AF142" s="135"/>
      <c r="AG142" s="135"/>
      <c r="AH142" s="135"/>
      <c r="AI142" s="135"/>
      <c r="AJ142" s="135"/>
      <c r="AK142" s="135"/>
    </row>
    <row r="143" spans="2:40" x14ac:dyDescent="0.25">
      <c r="B143" s="135"/>
      <c r="C143" s="189"/>
      <c r="D143" s="173"/>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135"/>
      <c r="AD143" s="135"/>
      <c r="AE143" s="135"/>
      <c r="AF143" s="135"/>
      <c r="AG143" s="135"/>
      <c r="AH143" s="135"/>
      <c r="AI143" s="135"/>
      <c r="AJ143" s="135"/>
      <c r="AK143" s="135"/>
    </row>
    <row r="144" spans="2:40" x14ac:dyDescent="0.25">
      <c r="B144" s="135"/>
      <c r="C144" s="189"/>
      <c r="D144" s="173"/>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row>
    <row r="145" spans="2:37" s="137" customFormat="1" x14ac:dyDescent="0.25">
      <c r="C145" s="190"/>
      <c r="D145" s="192"/>
      <c r="G145" s="172" t="str">
        <f t="shared" ref="G145:AK145" si="92">G4</f>
        <v>Year 0</v>
      </c>
      <c r="H145" s="172" t="str">
        <f t="shared" si="92"/>
        <v>Year 1</v>
      </c>
      <c r="I145" s="172" t="str">
        <f t="shared" si="92"/>
        <v>Year 2</v>
      </c>
      <c r="J145" s="172" t="str">
        <f t="shared" si="92"/>
        <v>Year 3</v>
      </c>
      <c r="K145" s="172" t="str">
        <f t="shared" si="92"/>
        <v>Year 4</v>
      </c>
      <c r="L145" s="172" t="str">
        <f t="shared" si="92"/>
        <v>Year 5</v>
      </c>
      <c r="M145" s="172" t="str">
        <f t="shared" si="92"/>
        <v>Year 6</v>
      </c>
      <c r="N145" s="172" t="str">
        <f t="shared" si="92"/>
        <v>Year 7</v>
      </c>
      <c r="O145" s="172" t="str">
        <f t="shared" si="92"/>
        <v>Year 8</v>
      </c>
      <c r="P145" s="172" t="str">
        <f t="shared" si="92"/>
        <v>Year 9</v>
      </c>
      <c r="Q145" s="172" t="str">
        <f t="shared" si="92"/>
        <v>Year 10</v>
      </c>
      <c r="R145" s="172" t="str">
        <f t="shared" si="92"/>
        <v>Year 11</v>
      </c>
      <c r="S145" s="172" t="str">
        <f t="shared" si="92"/>
        <v>Year 12</v>
      </c>
      <c r="T145" s="172" t="str">
        <f t="shared" si="92"/>
        <v>Year 13</v>
      </c>
      <c r="U145" s="172" t="str">
        <f t="shared" si="92"/>
        <v>Year 14</v>
      </c>
      <c r="V145" s="172" t="str">
        <f t="shared" si="92"/>
        <v>Year 15</v>
      </c>
      <c r="W145" s="172" t="str">
        <f t="shared" si="92"/>
        <v>Year 16</v>
      </c>
      <c r="X145" s="172" t="str">
        <f t="shared" si="92"/>
        <v>Year 17</v>
      </c>
      <c r="Y145" s="172" t="str">
        <f t="shared" si="92"/>
        <v>Year 18</v>
      </c>
      <c r="Z145" s="172" t="str">
        <f t="shared" si="92"/>
        <v>Year 19</v>
      </c>
      <c r="AA145" s="172" t="str">
        <f t="shared" si="92"/>
        <v>Year 20</v>
      </c>
      <c r="AB145" s="172" t="str">
        <f t="shared" si="92"/>
        <v>Year 21</v>
      </c>
      <c r="AC145" s="172" t="str">
        <f t="shared" si="92"/>
        <v>Year 22</v>
      </c>
      <c r="AD145" s="172" t="str">
        <f t="shared" si="92"/>
        <v>Year 23</v>
      </c>
      <c r="AE145" s="172" t="str">
        <f t="shared" si="92"/>
        <v>Year 24</v>
      </c>
      <c r="AF145" s="172" t="str">
        <f t="shared" si="92"/>
        <v>Year 25</v>
      </c>
      <c r="AG145" s="172" t="str">
        <f t="shared" si="92"/>
        <v>Year 26</v>
      </c>
      <c r="AH145" s="172" t="str">
        <f t="shared" si="92"/>
        <v>Year 27</v>
      </c>
      <c r="AI145" s="172" t="str">
        <f t="shared" si="92"/>
        <v>Year 28</v>
      </c>
      <c r="AJ145" s="172" t="str">
        <f t="shared" si="92"/>
        <v>Year 29</v>
      </c>
      <c r="AK145" s="172" t="str">
        <f t="shared" si="92"/>
        <v>Year 30</v>
      </c>
    </row>
    <row r="146" spans="2:37" s="137" customFormat="1" x14ac:dyDescent="0.25">
      <c r="C146" s="190"/>
      <c r="D146" s="192"/>
      <c r="G146" s="132"/>
      <c r="H146" s="132">
        <f t="shared" ref="H146:AK146" si="93">H5</f>
        <v>2017</v>
      </c>
      <c r="I146" s="132">
        <f t="shared" si="93"/>
        <v>2018</v>
      </c>
      <c r="J146" s="132">
        <f t="shared" si="93"/>
        <v>2019</v>
      </c>
      <c r="K146" s="132">
        <f t="shared" si="93"/>
        <v>2020</v>
      </c>
      <c r="L146" s="132">
        <f t="shared" si="93"/>
        <v>2021</v>
      </c>
      <c r="M146" s="132">
        <f t="shared" si="93"/>
        <v>2022</v>
      </c>
      <c r="N146" s="132">
        <f t="shared" si="93"/>
        <v>2023</v>
      </c>
      <c r="O146" s="132">
        <f t="shared" si="93"/>
        <v>2024</v>
      </c>
      <c r="P146" s="132">
        <f t="shared" si="93"/>
        <v>2025</v>
      </c>
      <c r="Q146" s="132">
        <f t="shared" si="93"/>
        <v>2026</v>
      </c>
      <c r="R146" s="132">
        <f t="shared" si="93"/>
        <v>2027</v>
      </c>
      <c r="S146" s="132">
        <f t="shared" si="93"/>
        <v>2028</v>
      </c>
      <c r="T146" s="132">
        <f t="shared" si="93"/>
        <v>2029</v>
      </c>
      <c r="U146" s="132">
        <f t="shared" si="93"/>
        <v>2030</v>
      </c>
      <c r="V146" s="132">
        <f t="shared" si="93"/>
        <v>2031</v>
      </c>
      <c r="W146" s="132">
        <f t="shared" si="93"/>
        <v>2032</v>
      </c>
      <c r="X146" s="132">
        <f t="shared" si="93"/>
        <v>2033</v>
      </c>
      <c r="Y146" s="132">
        <f t="shared" si="93"/>
        <v>2034</v>
      </c>
      <c r="Z146" s="132">
        <f t="shared" si="93"/>
        <v>2035</v>
      </c>
      <c r="AA146" s="132">
        <f t="shared" si="93"/>
        <v>2036</v>
      </c>
      <c r="AB146" s="132">
        <f t="shared" si="93"/>
        <v>2037</v>
      </c>
      <c r="AC146" s="132">
        <f t="shared" si="93"/>
        <v>2038</v>
      </c>
      <c r="AD146" s="132">
        <f t="shared" si="93"/>
        <v>2039</v>
      </c>
      <c r="AE146" s="132">
        <f t="shared" si="93"/>
        <v>2040</v>
      </c>
      <c r="AF146" s="132">
        <f t="shared" si="93"/>
        <v>2041</v>
      </c>
      <c r="AG146" s="132">
        <f t="shared" si="93"/>
        <v>2042</v>
      </c>
      <c r="AH146" s="132">
        <f t="shared" si="93"/>
        <v>2043</v>
      </c>
      <c r="AI146" s="132">
        <f t="shared" si="93"/>
        <v>2044</v>
      </c>
      <c r="AJ146" s="132">
        <f t="shared" si="93"/>
        <v>2045</v>
      </c>
      <c r="AK146" s="132">
        <f t="shared" si="93"/>
        <v>2046</v>
      </c>
    </row>
    <row r="147" spans="2:37" x14ac:dyDescent="0.25">
      <c r="B147" s="135"/>
      <c r="C147" s="190" t="s">
        <v>95</v>
      </c>
      <c r="D147" s="173"/>
      <c r="E147" s="137"/>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135"/>
      <c r="AD147" s="135"/>
      <c r="AE147" s="135"/>
      <c r="AF147" s="135"/>
      <c r="AG147" s="135"/>
      <c r="AH147" s="135"/>
      <c r="AI147" s="135"/>
      <c r="AJ147" s="135"/>
      <c r="AK147" s="135"/>
    </row>
    <row r="148" spans="2:37" x14ac:dyDescent="0.25">
      <c r="B148" s="135"/>
      <c r="C148" s="189" t="s">
        <v>96</v>
      </c>
      <c r="D148" s="173">
        <v>0.02</v>
      </c>
      <c r="E148" s="174"/>
      <c r="F148" s="135" t="s">
        <v>109</v>
      </c>
      <c r="G148" s="185"/>
      <c r="H148" s="185">
        <f>I148*0.97</f>
        <v>8.8538689999999995</v>
      </c>
      <c r="I148" s="185">
        <f>J148*0.97</f>
        <v>9.127699999999999</v>
      </c>
      <c r="J148" s="185">
        <v>9.41</v>
      </c>
      <c r="K148" s="185">
        <v>9.41</v>
      </c>
      <c r="L148" s="185">
        <v>9.07</v>
      </c>
      <c r="M148" s="185">
        <v>9.25</v>
      </c>
      <c r="N148" s="210">
        <f>M148*(1+0.05)</f>
        <v>9.7125000000000004</v>
      </c>
      <c r="O148" s="210">
        <f>N148*(1+0.05)</f>
        <v>10.198125000000001</v>
      </c>
      <c r="P148" s="185">
        <f t="shared" ref="P148:AK148" si="94">O148*(1+$D148)</f>
        <v>10.4020875</v>
      </c>
      <c r="Q148" s="185">
        <f t="shared" si="94"/>
        <v>10.61012925</v>
      </c>
      <c r="R148" s="185">
        <f t="shared" si="94"/>
        <v>10.822331835</v>
      </c>
      <c r="S148" s="185">
        <f t="shared" si="94"/>
        <v>11.038778471700001</v>
      </c>
      <c r="T148" s="185">
        <f t="shared" si="94"/>
        <v>11.259554041134001</v>
      </c>
      <c r="U148" s="185">
        <f t="shared" si="94"/>
        <v>11.484745121956681</v>
      </c>
      <c r="V148" s="185">
        <f t="shared" si="94"/>
        <v>11.714440024395815</v>
      </c>
      <c r="W148" s="185">
        <f t="shared" si="94"/>
        <v>11.948728824883732</v>
      </c>
      <c r="X148" s="185">
        <f t="shared" si="94"/>
        <v>12.187703401381407</v>
      </c>
      <c r="Y148" s="185">
        <f t="shared" si="94"/>
        <v>12.431457469409036</v>
      </c>
      <c r="Z148" s="185">
        <f t="shared" si="94"/>
        <v>12.680086618797217</v>
      </c>
      <c r="AA148" s="185">
        <f t="shared" si="94"/>
        <v>12.933688351173162</v>
      </c>
      <c r="AB148" s="185">
        <f t="shared" si="94"/>
        <v>13.192362118196625</v>
      </c>
      <c r="AC148" s="185">
        <f t="shared" si="94"/>
        <v>13.456209360560559</v>
      </c>
      <c r="AD148" s="185">
        <f t="shared" si="94"/>
        <v>13.72533354777177</v>
      </c>
      <c r="AE148" s="185">
        <f t="shared" si="94"/>
        <v>13.999840218727206</v>
      </c>
      <c r="AF148" s="185">
        <f t="shared" si="94"/>
        <v>14.27983702310175</v>
      </c>
      <c r="AG148" s="185">
        <f t="shared" si="94"/>
        <v>14.565433763563785</v>
      </c>
      <c r="AH148" s="185">
        <f t="shared" si="94"/>
        <v>14.856742438835061</v>
      </c>
      <c r="AI148" s="185">
        <f t="shared" si="94"/>
        <v>15.153877287611763</v>
      </c>
      <c r="AJ148" s="185">
        <f t="shared" si="94"/>
        <v>15.456954833364</v>
      </c>
      <c r="AK148" s="185">
        <f t="shared" si="94"/>
        <v>15.76609393003128</v>
      </c>
    </row>
    <row r="149" spans="2:37" x14ac:dyDescent="0.25">
      <c r="B149" s="135"/>
      <c r="C149" s="189" t="s">
        <v>97</v>
      </c>
      <c r="D149" s="173">
        <v>0</v>
      </c>
      <c r="E149" s="174"/>
      <c r="G149" s="185"/>
      <c r="H149" s="185">
        <v>4.5</v>
      </c>
      <c r="I149" s="185">
        <f t="shared" ref="I149:AK149" si="95">H149*(1+$D1)</f>
        <v>4.5</v>
      </c>
      <c r="J149" s="185">
        <f t="shared" si="95"/>
        <v>4.5</v>
      </c>
      <c r="K149" s="185">
        <f t="shared" si="95"/>
        <v>4.5</v>
      </c>
      <c r="L149" s="185">
        <f t="shared" si="95"/>
        <v>4.5</v>
      </c>
      <c r="M149" s="185">
        <f t="shared" si="95"/>
        <v>4.5</v>
      </c>
      <c r="N149" s="185">
        <f t="shared" si="95"/>
        <v>4.5</v>
      </c>
      <c r="O149" s="185">
        <f t="shared" si="95"/>
        <v>4.5</v>
      </c>
      <c r="P149" s="185">
        <f t="shared" si="95"/>
        <v>4.5</v>
      </c>
      <c r="Q149" s="185">
        <f t="shared" si="95"/>
        <v>4.5</v>
      </c>
      <c r="R149" s="185">
        <f t="shared" si="95"/>
        <v>4.5</v>
      </c>
      <c r="S149" s="185">
        <f t="shared" si="95"/>
        <v>4.5</v>
      </c>
      <c r="T149" s="185">
        <f t="shared" si="95"/>
        <v>4.5</v>
      </c>
      <c r="U149" s="185">
        <f t="shared" si="95"/>
        <v>4.5</v>
      </c>
      <c r="V149" s="185">
        <f t="shared" si="95"/>
        <v>4.5</v>
      </c>
      <c r="W149" s="185">
        <f t="shared" si="95"/>
        <v>4.5</v>
      </c>
      <c r="X149" s="185">
        <f t="shared" si="95"/>
        <v>4.5</v>
      </c>
      <c r="Y149" s="185">
        <f t="shared" si="95"/>
        <v>4.5</v>
      </c>
      <c r="Z149" s="185">
        <f t="shared" si="95"/>
        <v>4.5</v>
      </c>
      <c r="AA149" s="185">
        <f t="shared" si="95"/>
        <v>4.5</v>
      </c>
      <c r="AB149" s="185">
        <f t="shared" si="95"/>
        <v>4.5</v>
      </c>
      <c r="AC149" s="185">
        <f t="shared" si="95"/>
        <v>4.5</v>
      </c>
      <c r="AD149" s="185">
        <f t="shared" si="95"/>
        <v>4.5</v>
      </c>
      <c r="AE149" s="185">
        <f t="shared" si="95"/>
        <v>4.5</v>
      </c>
      <c r="AF149" s="185">
        <f t="shared" si="95"/>
        <v>4.5</v>
      </c>
      <c r="AG149" s="185">
        <f t="shared" si="95"/>
        <v>4.5</v>
      </c>
      <c r="AH149" s="185">
        <f t="shared" si="95"/>
        <v>4.5</v>
      </c>
      <c r="AI149" s="185">
        <f t="shared" si="95"/>
        <v>4.5</v>
      </c>
      <c r="AJ149" s="185">
        <f t="shared" si="95"/>
        <v>4.5</v>
      </c>
      <c r="AK149" s="185">
        <f t="shared" si="95"/>
        <v>4.5</v>
      </c>
    </row>
    <row r="150" spans="2:37" x14ac:dyDescent="0.25">
      <c r="B150" s="135"/>
      <c r="C150" s="189"/>
      <c r="D150" s="173"/>
      <c r="E150" s="174"/>
      <c r="G150" s="135"/>
      <c r="H150" s="135"/>
      <c r="I150" s="135"/>
      <c r="J150" s="135"/>
      <c r="K150" s="135"/>
      <c r="L150" s="135"/>
      <c r="M150" s="135"/>
      <c r="N150" s="135"/>
      <c r="O150" s="135"/>
      <c r="P150" s="135"/>
      <c r="Q150" s="135"/>
      <c r="R150" s="135"/>
      <c r="S150" s="135"/>
      <c r="T150" s="135"/>
      <c r="U150" s="135"/>
      <c r="V150" s="135"/>
      <c r="W150" s="135"/>
      <c r="X150" s="135"/>
      <c r="Y150" s="135"/>
      <c r="Z150" s="135"/>
      <c r="AA150" s="135"/>
      <c r="AB150" s="135"/>
      <c r="AC150" s="135"/>
      <c r="AD150" s="135"/>
      <c r="AE150" s="135"/>
      <c r="AF150" s="135"/>
      <c r="AG150" s="135"/>
      <c r="AH150" s="135"/>
      <c r="AI150" s="135"/>
      <c r="AJ150" s="135"/>
      <c r="AK150" s="135"/>
    </row>
    <row r="151" spans="2:37" x14ac:dyDescent="0.25">
      <c r="B151" s="135"/>
      <c r="C151" s="193"/>
      <c r="D151" s="194"/>
      <c r="E151" s="195"/>
      <c r="F151" s="156"/>
      <c r="G151" s="156"/>
      <c r="H151" s="156"/>
      <c r="I151" s="156"/>
      <c r="J151" s="156"/>
      <c r="K151" s="156"/>
      <c r="L151" s="156"/>
      <c r="M151" s="156"/>
      <c r="N151" s="156"/>
      <c r="O151" s="156"/>
      <c r="P151" s="135"/>
      <c r="Q151" s="135"/>
      <c r="R151" s="135"/>
      <c r="S151" s="135"/>
      <c r="T151" s="135"/>
      <c r="U151" s="135"/>
      <c r="V151" s="135"/>
      <c r="W151" s="135"/>
      <c r="X151" s="135"/>
      <c r="Y151" s="135"/>
      <c r="Z151" s="135"/>
      <c r="AA151" s="135"/>
      <c r="AB151" s="135"/>
      <c r="AC151" s="135"/>
      <c r="AD151" s="135"/>
      <c r="AE151" s="135"/>
      <c r="AF151" s="135"/>
      <c r="AG151" s="135"/>
      <c r="AH151" s="135"/>
      <c r="AI151" s="135"/>
      <c r="AJ151" s="135"/>
      <c r="AK151" s="135"/>
    </row>
    <row r="152" spans="2:37" x14ac:dyDescent="0.25">
      <c r="B152" s="135"/>
      <c r="C152" s="193"/>
      <c r="D152" s="194"/>
      <c r="E152" s="195"/>
      <c r="F152" s="156"/>
      <c r="G152" s="156"/>
      <c r="H152" s="156"/>
      <c r="I152" s="156"/>
      <c r="J152" s="156"/>
      <c r="K152" s="156"/>
      <c r="L152" s="156"/>
      <c r="M152" s="156"/>
      <c r="N152" s="156"/>
      <c r="O152" s="156"/>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row>
    <row r="153" spans="2:37" ht="15.75" thickBot="1" x14ac:dyDescent="0.3">
      <c r="B153" s="135"/>
      <c r="C153" s="193"/>
      <c r="D153" s="194"/>
      <c r="E153" s="195"/>
      <c r="F153" s="156"/>
      <c r="G153" s="156"/>
      <c r="H153" s="156"/>
      <c r="I153" s="156"/>
      <c r="J153" s="156"/>
      <c r="K153" s="156"/>
      <c r="L153" s="156"/>
      <c r="M153" s="156"/>
      <c r="N153" s="156"/>
      <c r="O153" s="156"/>
      <c r="P153" s="135"/>
      <c r="Q153" s="135"/>
      <c r="R153" s="135"/>
      <c r="S153" s="135"/>
      <c r="T153" s="135"/>
      <c r="U153" s="135"/>
      <c r="V153" s="135"/>
      <c r="W153" s="135"/>
      <c r="X153" s="135"/>
      <c r="Y153" s="135"/>
      <c r="Z153" s="135"/>
      <c r="AA153" s="135"/>
      <c r="AB153" s="135"/>
      <c r="AC153" s="135"/>
      <c r="AD153" s="135"/>
      <c r="AE153" s="135"/>
      <c r="AF153" s="135"/>
      <c r="AG153" s="135"/>
      <c r="AH153" s="135"/>
      <c r="AI153" s="135"/>
      <c r="AJ153" s="135"/>
      <c r="AK153" s="135"/>
    </row>
    <row r="154" spans="2:37" x14ac:dyDescent="0.25">
      <c r="B154" s="135"/>
      <c r="C154" s="196" t="s">
        <v>101</v>
      </c>
      <c r="D154" s="197"/>
      <c r="E154" s="198"/>
      <c r="F154" s="199"/>
      <c r="G154" s="200"/>
      <c r="H154" s="156"/>
      <c r="I154" s="156"/>
      <c r="J154" s="156"/>
      <c r="K154" s="156"/>
      <c r="L154" s="156"/>
      <c r="M154" s="156"/>
      <c r="N154" s="156"/>
      <c r="O154" s="156"/>
      <c r="P154" s="135"/>
      <c r="Q154" s="135"/>
      <c r="R154" s="135"/>
      <c r="S154" s="135"/>
      <c r="T154" s="135"/>
      <c r="U154" s="135"/>
      <c r="V154" s="135"/>
      <c r="W154" s="135"/>
      <c r="X154" s="135"/>
      <c r="Y154" s="135"/>
      <c r="Z154" s="135"/>
      <c r="AA154" s="135"/>
      <c r="AB154" s="135"/>
      <c r="AC154" s="135"/>
      <c r="AD154" s="135"/>
      <c r="AE154" s="135"/>
      <c r="AF154" s="135"/>
      <c r="AG154" s="135"/>
      <c r="AH154" s="135"/>
      <c r="AI154" s="135"/>
      <c r="AJ154" s="135"/>
      <c r="AK154" s="135"/>
    </row>
    <row r="155" spans="2:37" x14ac:dyDescent="0.25">
      <c r="B155" s="135"/>
      <c r="C155" s="201" t="s">
        <v>102</v>
      </c>
      <c r="D155" s="202">
        <v>0.49</v>
      </c>
      <c r="E155" s="195"/>
      <c r="F155" s="156"/>
      <c r="G155" s="203"/>
      <c r="H155" s="156"/>
      <c r="I155" s="156"/>
      <c r="J155" s="156"/>
      <c r="K155" s="156"/>
      <c r="L155" s="156"/>
      <c r="M155" s="156"/>
      <c r="N155" s="156"/>
      <c r="O155" s="156"/>
      <c r="P155" s="135"/>
      <c r="Q155" s="135"/>
      <c r="R155" s="135"/>
      <c r="S155" s="135"/>
      <c r="T155" s="135"/>
      <c r="U155" s="135"/>
      <c r="V155" s="135"/>
      <c r="W155" s="135"/>
      <c r="X155" s="135"/>
      <c r="Y155" s="135"/>
      <c r="Z155" s="135"/>
      <c r="AA155" s="135"/>
      <c r="AB155" s="135"/>
      <c r="AC155" s="135"/>
      <c r="AD155" s="135"/>
      <c r="AE155" s="135"/>
      <c r="AF155" s="135"/>
      <c r="AG155" s="135"/>
      <c r="AH155" s="135"/>
      <c r="AI155" s="135"/>
      <c r="AJ155" s="135"/>
      <c r="AK155" s="135"/>
    </row>
    <row r="156" spans="2:37" x14ac:dyDescent="0.25">
      <c r="B156" s="135"/>
      <c r="C156" s="201" t="s">
        <v>103</v>
      </c>
      <c r="D156" s="202">
        <v>0.22</v>
      </c>
      <c r="E156" s="195"/>
      <c r="F156" s="156"/>
      <c r="G156" s="203"/>
      <c r="H156" s="156"/>
      <c r="I156" s="156"/>
      <c r="J156" s="156"/>
      <c r="K156" s="156"/>
      <c r="L156" s="156"/>
      <c r="M156" s="156"/>
      <c r="N156" s="156"/>
      <c r="O156" s="156"/>
      <c r="P156" s="135"/>
      <c r="Q156" s="135"/>
      <c r="R156" s="135"/>
      <c r="S156" s="135"/>
      <c r="T156" s="135"/>
      <c r="U156" s="135"/>
      <c r="V156" s="135"/>
      <c r="W156" s="135"/>
      <c r="X156" s="135"/>
      <c r="Y156" s="135"/>
      <c r="Z156" s="135"/>
      <c r="AA156" s="135"/>
      <c r="AB156" s="135"/>
      <c r="AC156" s="135"/>
      <c r="AD156" s="135"/>
      <c r="AE156" s="135"/>
      <c r="AF156" s="135"/>
      <c r="AG156" s="135"/>
      <c r="AH156" s="135"/>
      <c r="AI156" s="135"/>
      <c r="AJ156" s="135"/>
      <c r="AK156" s="135"/>
    </row>
    <row r="157" spans="2:37" x14ac:dyDescent="0.25">
      <c r="B157" s="135"/>
      <c r="C157" s="201" t="s">
        <v>104</v>
      </c>
      <c r="D157" s="202">
        <v>0.28999999999999998</v>
      </c>
      <c r="E157" s="195"/>
      <c r="F157" s="156"/>
      <c r="G157" s="203"/>
      <c r="H157" s="156"/>
      <c r="I157" s="156"/>
      <c r="J157" s="156"/>
      <c r="K157" s="156"/>
      <c r="L157" s="156"/>
      <c r="M157" s="156"/>
      <c r="N157" s="156"/>
      <c r="O157" s="156"/>
      <c r="P157" s="135"/>
      <c r="Q157" s="135"/>
      <c r="R157" s="135"/>
      <c r="S157" s="135"/>
      <c r="T157" s="135"/>
      <c r="U157" s="135"/>
      <c r="V157" s="135"/>
      <c r="W157" s="135"/>
      <c r="X157" s="135"/>
      <c r="Y157" s="135"/>
      <c r="Z157" s="135"/>
      <c r="AA157" s="135"/>
      <c r="AB157" s="135"/>
      <c r="AC157" s="135"/>
      <c r="AD157" s="135"/>
      <c r="AE157" s="135"/>
      <c r="AF157" s="135"/>
      <c r="AG157" s="135"/>
      <c r="AH157" s="135"/>
      <c r="AI157" s="135"/>
      <c r="AJ157" s="135"/>
      <c r="AK157" s="135"/>
    </row>
    <row r="158" spans="2:37" x14ac:dyDescent="0.25">
      <c r="B158" s="135"/>
      <c r="C158" s="201" t="s">
        <v>105</v>
      </c>
      <c r="D158" s="202">
        <v>0.31</v>
      </c>
      <c r="E158" s="195"/>
      <c r="F158" s="156"/>
      <c r="G158" s="203"/>
      <c r="H158" s="156"/>
      <c r="I158" s="156"/>
      <c r="J158" s="156"/>
      <c r="K158" s="156"/>
      <c r="L158" s="156"/>
      <c r="M158" s="156"/>
      <c r="N158" s="156"/>
      <c r="O158" s="156"/>
      <c r="P158" s="135"/>
      <c r="Q158" s="135"/>
      <c r="R158" s="135"/>
      <c r="S158" s="135"/>
      <c r="T158" s="135"/>
      <c r="U158" s="135"/>
      <c r="V158" s="135"/>
      <c r="W158" s="135"/>
      <c r="X158" s="135"/>
      <c r="Y158" s="135"/>
      <c r="Z158" s="135"/>
      <c r="AA158" s="135"/>
      <c r="AB158" s="135"/>
      <c r="AC158" s="135"/>
      <c r="AD158" s="135"/>
      <c r="AE158" s="135"/>
      <c r="AF158" s="135"/>
      <c r="AG158" s="135"/>
      <c r="AH158" s="135"/>
      <c r="AI158" s="135"/>
      <c r="AJ158" s="135"/>
      <c r="AK158" s="135"/>
    </row>
    <row r="159" spans="2:37" x14ac:dyDescent="0.25">
      <c r="B159" s="135"/>
      <c r="C159" s="201" t="s">
        <v>106</v>
      </c>
      <c r="D159" s="204">
        <v>0.89</v>
      </c>
      <c r="E159" s="195"/>
      <c r="F159" s="156"/>
      <c r="G159" s="203"/>
      <c r="H159" s="156"/>
      <c r="I159" s="156"/>
      <c r="J159" s="156"/>
      <c r="K159" s="156"/>
      <c r="L159" s="156"/>
      <c r="M159" s="156"/>
      <c r="N159" s="156"/>
      <c r="O159" s="156"/>
      <c r="P159" s="135"/>
      <c r="Q159" s="135"/>
      <c r="R159" s="135"/>
      <c r="S159" s="135"/>
      <c r="T159" s="135"/>
      <c r="U159" s="135"/>
      <c r="V159" s="135"/>
      <c r="W159" s="135"/>
      <c r="X159" s="135"/>
      <c r="Y159" s="135"/>
      <c r="Z159" s="135"/>
      <c r="AA159" s="135"/>
      <c r="AB159" s="135"/>
      <c r="AC159" s="135"/>
      <c r="AD159" s="135"/>
      <c r="AE159" s="135"/>
      <c r="AF159" s="135"/>
      <c r="AG159" s="135"/>
      <c r="AH159" s="135"/>
      <c r="AI159" s="135"/>
      <c r="AJ159" s="135"/>
      <c r="AK159" s="135"/>
    </row>
    <row r="160" spans="2:37" ht="15.75" thickBot="1" x14ac:dyDescent="0.3">
      <c r="B160" s="135"/>
      <c r="C160" s="205" t="s">
        <v>110</v>
      </c>
      <c r="D160" s="206">
        <v>0.34</v>
      </c>
      <c r="E160" s="207"/>
      <c r="F160" s="208"/>
      <c r="G160" s="209"/>
      <c r="H160" s="156"/>
      <c r="I160" s="156"/>
      <c r="J160" s="156"/>
      <c r="K160" s="156"/>
      <c r="L160" s="156"/>
      <c r="M160" s="156"/>
      <c r="N160" s="156"/>
      <c r="O160" s="156"/>
      <c r="P160" s="135"/>
      <c r="Q160" s="135"/>
      <c r="R160" s="135"/>
      <c r="S160" s="135"/>
      <c r="T160" s="135"/>
      <c r="U160" s="135"/>
      <c r="V160" s="135"/>
      <c r="W160" s="135"/>
      <c r="X160" s="135"/>
      <c r="Y160" s="135"/>
      <c r="Z160" s="135"/>
      <c r="AA160" s="135"/>
      <c r="AB160" s="135"/>
      <c r="AC160" s="135"/>
      <c r="AD160" s="135"/>
      <c r="AE160" s="135"/>
      <c r="AF160" s="135"/>
      <c r="AG160" s="135"/>
      <c r="AH160" s="135"/>
      <c r="AI160" s="135"/>
      <c r="AJ160" s="135"/>
      <c r="AK160" s="135"/>
    </row>
    <row r="161" spans="2:37" x14ac:dyDescent="0.25">
      <c r="B161" s="135"/>
      <c r="C161" s="193"/>
      <c r="D161" s="194"/>
      <c r="E161" s="195"/>
      <c r="F161" s="156"/>
      <c r="G161" s="156"/>
      <c r="H161" s="156"/>
      <c r="I161" s="156"/>
      <c r="J161" s="156"/>
      <c r="K161" s="156"/>
      <c r="L161" s="156"/>
      <c r="M161" s="156"/>
      <c r="N161" s="156"/>
      <c r="O161" s="156"/>
      <c r="P161" s="135"/>
      <c r="Q161" s="135"/>
      <c r="R161" s="135"/>
      <c r="S161" s="135"/>
      <c r="T161" s="135"/>
      <c r="U161" s="135"/>
      <c r="V161" s="135"/>
      <c r="W161" s="135"/>
      <c r="X161" s="135"/>
      <c r="Y161" s="135"/>
      <c r="Z161" s="135"/>
      <c r="AA161" s="135"/>
      <c r="AB161" s="135"/>
      <c r="AC161" s="135"/>
      <c r="AD161" s="135"/>
      <c r="AE161" s="135"/>
      <c r="AF161" s="135"/>
      <c r="AG161" s="135"/>
      <c r="AH161" s="135"/>
      <c r="AI161" s="135"/>
      <c r="AJ161" s="135"/>
      <c r="AK161" s="135"/>
    </row>
    <row r="162" spans="2:37" x14ac:dyDescent="0.25">
      <c r="B162" s="135"/>
      <c r="C162" s="193"/>
      <c r="D162" s="194"/>
      <c r="E162" s="195"/>
      <c r="F162" s="156"/>
      <c r="G162" s="156"/>
      <c r="H162" s="156"/>
      <c r="I162" s="156"/>
      <c r="J162" s="156"/>
      <c r="K162" s="156"/>
      <c r="L162" s="156"/>
      <c r="M162" s="156"/>
      <c r="N162" s="156"/>
      <c r="O162" s="156"/>
      <c r="P162" s="135"/>
      <c r="Q162" s="135"/>
      <c r="R162" s="135"/>
      <c r="S162" s="135"/>
      <c r="T162" s="135"/>
      <c r="U162" s="135"/>
      <c r="V162" s="135"/>
      <c r="W162" s="135"/>
      <c r="X162" s="135"/>
      <c r="Y162" s="135"/>
      <c r="Z162" s="135"/>
      <c r="AA162" s="135"/>
      <c r="AB162" s="135"/>
      <c r="AC162" s="135"/>
      <c r="AD162" s="135"/>
      <c r="AE162" s="135"/>
      <c r="AF162" s="135"/>
      <c r="AG162" s="135"/>
      <c r="AH162" s="135"/>
      <c r="AI162" s="135"/>
      <c r="AJ162" s="135"/>
      <c r="AK162" s="135"/>
    </row>
    <row r="163" spans="2:37" x14ac:dyDescent="0.25">
      <c r="B163" s="135"/>
      <c r="C163" s="193"/>
      <c r="D163" s="194"/>
      <c r="E163" s="195"/>
      <c r="F163" s="156"/>
      <c r="G163" s="156"/>
      <c r="H163" s="156"/>
      <c r="I163" s="156"/>
      <c r="J163" s="156"/>
      <c r="K163" s="156"/>
      <c r="L163" s="156"/>
      <c r="M163" s="156"/>
      <c r="N163" s="156"/>
      <c r="O163" s="156"/>
      <c r="P163" s="135"/>
      <c r="Q163" s="135"/>
      <c r="R163" s="135"/>
      <c r="S163" s="135"/>
      <c r="T163" s="135"/>
      <c r="U163" s="135"/>
      <c r="V163" s="135"/>
      <c r="W163" s="135"/>
      <c r="X163" s="135"/>
      <c r="Y163" s="135"/>
      <c r="Z163" s="135"/>
      <c r="AA163" s="135"/>
      <c r="AB163" s="135"/>
      <c r="AC163" s="135"/>
      <c r="AD163" s="135"/>
      <c r="AE163" s="135"/>
      <c r="AF163" s="135"/>
      <c r="AG163" s="135"/>
      <c r="AH163" s="135"/>
      <c r="AI163" s="135"/>
      <c r="AJ163" s="135"/>
      <c r="AK163" s="135"/>
    </row>
    <row r="164" spans="2:37" x14ac:dyDescent="0.25">
      <c r="B164" s="135"/>
      <c r="C164" s="193"/>
      <c r="D164" s="194"/>
      <c r="E164" s="195"/>
      <c r="F164" s="156"/>
      <c r="G164" s="156"/>
      <c r="H164" s="156"/>
      <c r="I164" s="156"/>
      <c r="J164" s="156"/>
      <c r="K164" s="156"/>
      <c r="L164" s="156"/>
      <c r="M164" s="156"/>
      <c r="N164" s="156"/>
      <c r="O164" s="156"/>
      <c r="P164" s="135"/>
      <c r="Q164" s="135"/>
      <c r="R164" s="135"/>
      <c r="S164" s="135"/>
      <c r="T164" s="135"/>
      <c r="U164" s="135"/>
      <c r="V164" s="135"/>
      <c r="W164" s="135"/>
      <c r="X164" s="135"/>
      <c r="Y164" s="135"/>
      <c r="Z164" s="135"/>
      <c r="AA164" s="135"/>
      <c r="AB164" s="135"/>
      <c r="AC164" s="135"/>
      <c r="AD164" s="135"/>
      <c r="AE164" s="135"/>
      <c r="AF164" s="135"/>
      <c r="AG164" s="135"/>
      <c r="AH164" s="135"/>
      <c r="AI164" s="135"/>
      <c r="AJ164" s="135"/>
      <c r="AK164" s="135"/>
    </row>
    <row r="165" spans="2:37" x14ac:dyDescent="0.25">
      <c r="B165" s="135"/>
      <c r="C165" s="193"/>
      <c r="D165" s="194"/>
      <c r="E165" s="195"/>
      <c r="F165" s="156"/>
      <c r="G165" s="156"/>
      <c r="H165" s="156"/>
      <c r="I165" s="156"/>
      <c r="J165" s="156"/>
      <c r="K165" s="156"/>
      <c r="L165" s="156"/>
      <c r="M165" s="156"/>
      <c r="N165" s="156"/>
      <c r="O165" s="156"/>
      <c r="P165" s="135"/>
      <c r="Q165" s="135"/>
      <c r="R165" s="135"/>
      <c r="S165" s="135"/>
      <c r="T165" s="135"/>
      <c r="U165" s="135"/>
      <c r="V165" s="135"/>
      <c r="W165" s="135"/>
      <c r="X165" s="135"/>
      <c r="Y165" s="135"/>
      <c r="Z165" s="135"/>
      <c r="AA165" s="135"/>
      <c r="AB165" s="135"/>
      <c r="AC165" s="135"/>
      <c r="AD165" s="135"/>
      <c r="AE165" s="135"/>
      <c r="AF165" s="135"/>
      <c r="AG165" s="135"/>
      <c r="AH165" s="135"/>
      <c r="AI165" s="135"/>
      <c r="AJ165" s="135"/>
      <c r="AK165" s="135"/>
    </row>
    <row r="166" spans="2:37" x14ac:dyDescent="0.25">
      <c r="B166" s="135"/>
      <c r="C166" s="193"/>
      <c r="D166" s="194"/>
      <c r="E166" s="195"/>
      <c r="F166" s="156"/>
      <c r="G166" s="156"/>
      <c r="H166" s="156"/>
      <c r="I166" s="156"/>
      <c r="J166" s="156"/>
      <c r="K166" s="156"/>
      <c r="L166" s="156"/>
      <c r="M166" s="156"/>
      <c r="N166" s="156"/>
      <c r="O166" s="156"/>
      <c r="P166" s="135"/>
      <c r="Q166" s="135"/>
      <c r="R166" s="135"/>
      <c r="S166" s="135"/>
      <c r="T166" s="135"/>
      <c r="U166" s="135"/>
      <c r="V166" s="135"/>
      <c r="W166" s="135"/>
      <c r="X166" s="135"/>
      <c r="Y166" s="135"/>
      <c r="Z166" s="135"/>
      <c r="AA166" s="135"/>
      <c r="AB166" s="135"/>
      <c r="AC166" s="135"/>
      <c r="AD166" s="135"/>
      <c r="AE166" s="135"/>
      <c r="AF166" s="135"/>
      <c r="AG166" s="135"/>
      <c r="AH166" s="135"/>
      <c r="AI166" s="135"/>
      <c r="AJ166" s="135"/>
      <c r="AK166" s="135"/>
    </row>
    <row r="167" spans="2:37" x14ac:dyDescent="0.25">
      <c r="B167" s="135"/>
      <c r="C167" s="193"/>
      <c r="D167" s="194"/>
      <c r="E167" s="195"/>
      <c r="F167" s="156"/>
      <c r="G167" s="156"/>
      <c r="H167" s="156"/>
      <c r="I167" s="156"/>
      <c r="J167" s="156"/>
      <c r="K167" s="156"/>
      <c r="L167" s="156"/>
      <c r="M167" s="156"/>
      <c r="N167" s="156"/>
      <c r="O167" s="156"/>
      <c r="P167" s="135"/>
      <c r="Q167" s="135"/>
      <c r="R167" s="135"/>
      <c r="S167" s="135"/>
      <c r="T167" s="135"/>
      <c r="U167" s="135"/>
      <c r="V167" s="135"/>
      <c r="W167" s="135"/>
      <c r="X167" s="135"/>
      <c r="Y167" s="135"/>
      <c r="Z167" s="135"/>
      <c r="AA167" s="135"/>
      <c r="AB167" s="135"/>
      <c r="AC167" s="135"/>
      <c r="AD167" s="135"/>
      <c r="AE167" s="135"/>
      <c r="AF167" s="135"/>
      <c r="AG167" s="135"/>
      <c r="AH167" s="135"/>
      <c r="AI167" s="135"/>
      <c r="AJ167" s="135"/>
      <c r="AK167" s="135"/>
    </row>
    <row r="168" spans="2:37" x14ac:dyDescent="0.25">
      <c r="B168" s="135"/>
      <c r="C168" s="189"/>
      <c r="D168" s="173"/>
      <c r="E168" s="174"/>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row>
    <row r="169" spans="2:37" x14ac:dyDescent="0.25">
      <c r="B169" s="135"/>
      <c r="C169" s="189"/>
      <c r="D169" s="173"/>
      <c r="E169" s="174"/>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row>
    <row r="170" spans="2:37" x14ac:dyDescent="0.25">
      <c r="B170" s="135"/>
      <c r="C170" s="189"/>
      <c r="D170" s="173"/>
      <c r="E170" s="174"/>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row>
    <row r="171" spans="2:37" x14ac:dyDescent="0.25">
      <c r="B171" s="135"/>
      <c r="C171" s="189"/>
      <c r="D171" s="173"/>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row>
    <row r="172" spans="2:37" x14ac:dyDescent="0.25">
      <c r="B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row>
    <row r="173" spans="2:37" x14ac:dyDescent="0.25">
      <c r="B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row>
    <row r="174" spans="2:37" x14ac:dyDescent="0.25">
      <c r="B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row>
    <row r="175" spans="2:37" x14ac:dyDescent="0.25">
      <c r="B175" s="135"/>
      <c r="G175" s="135"/>
      <c r="H175" s="135"/>
      <c r="I175" s="135"/>
      <c r="J175" s="135"/>
      <c r="K175" s="135"/>
      <c r="L175" s="135"/>
      <c r="M175" s="135"/>
      <c r="N175" s="135"/>
      <c r="O175" s="135"/>
      <c r="P175" s="135"/>
      <c r="Q175" s="135"/>
      <c r="R175" s="135"/>
      <c r="S175" s="135"/>
      <c r="T175" s="135"/>
      <c r="U175" s="135"/>
      <c r="V175" s="135"/>
      <c r="W175" s="135"/>
      <c r="X175" s="135"/>
      <c r="Y175" s="135"/>
      <c r="Z175" s="135"/>
      <c r="AA175" s="135"/>
      <c r="AB175" s="135"/>
      <c r="AC175" s="135"/>
      <c r="AD175" s="135"/>
      <c r="AE175" s="135"/>
      <c r="AF175" s="135"/>
      <c r="AG175" s="135"/>
      <c r="AH175" s="135"/>
      <c r="AI175" s="135"/>
      <c r="AJ175" s="135"/>
      <c r="AK175" s="135"/>
    </row>
    <row r="176" spans="2:37" x14ac:dyDescent="0.25">
      <c r="B176" s="135"/>
      <c r="G176" s="135"/>
      <c r="H176" s="135"/>
      <c r="I176" s="135"/>
      <c r="J176" s="135"/>
      <c r="K176" s="135"/>
      <c r="L176" s="135"/>
      <c r="M176" s="135"/>
      <c r="N176" s="135"/>
      <c r="O176" s="135"/>
      <c r="P176" s="135"/>
      <c r="Q176" s="135"/>
      <c r="R176" s="135"/>
      <c r="S176" s="135"/>
      <c r="T176" s="135"/>
      <c r="U176" s="135"/>
      <c r="V176" s="135"/>
      <c r="W176" s="135"/>
      <c r="X176" s="135"/>
      <c r="Y176" s="135"/>
      <c r="Z176" s="135"/>
      <c r="AA176" s="135"/>
      <c r="AB176" s="135"/>
      <c r="AC176" s="135"/>
      <c r="AD176" s="135"/>
      <c r="AE176" s="135"/>
      <c r="AF176" s="135"/>
      <c r="AG176" s="135"/>
      <c r="AH176" s="135"/>
      <c r="AI176" s="135"/>
      <c r="AJ176" s="135"/>
      <c r="AK176" s="135"/>
    </row>
    <row r="177" spans="2:37" x14ac:dyDescent="0.25">
      <c r="B177" s="135"/>
      <c r="G177" s="135"/>
      <c r="H177" s="135"/>
      <c r="I177" s="135"/>
      <c r="J177" s="135"/>
      <c r="K177" s="135"/>
      <c r="L177" s="135"/>
      <c r="M177" s="135"/>
      <c r="N177" s="135"/>
      <c r="O177" s="135"/>
      <c r="P177" s="135"/>
      <c r="Q177" s="135"/>
      <c r="R177" s="135"/>
      <c r="S177" s="135"/>
      <c r="T177" s="135"/>
      <c r="U177" s="135"/>
      <c r="V177" s="135"/>
      <c r="W177" s="135"/>
      <c r="X177" s="135"/>
      <c r="Y177" s="135"/>
      <c r="Z177" s="135"/>
      <c r="AA177" s="135"/>
      <c r="AB177" s="135"/>
      <c r="AC177" s="135"/>
      <c r="AD177" s="135"/>
      <c r="AE177" s="135"/>
      <c r="AF177" s="135"/>
      <c r="AG177" s="135"/>
      <c r="AH177" s="135"/>
      <c r="AI177" s="135"/>
      <c r="AJ177" s="135"/>
      <c r="AK177" s="135"/>
    </row>
    <row r="178" spans="2:37" x14ac:dyDescent="0.25">
      <c r="B178" s="135"/>
      <c r="G178" s="135"/>
      <c r="H178" s="135"/>
      <c r="I178" s="135"/>
      <c r="J178" s="135"/>
      <c r="K178" s="135"/>
      <c r="L178" s="135"/>
      <c r="M178" s="135"/>
      <c r="N178" s="135"/>
      <c r="O178" s="135"/>
      <c r="P178" s="135"/>
      <c r="Q178" s="135"/>
      <c r="R178" s="135"/>
      <c r="S178" s="135"/>
      <c r="T178" s="135"/>
      <c r="U178" s="135"/>
      <c r="V178" s="135"/>
      <c r="W178" s="135"/>
      <c r="X178" s="135"/>
      <c r="Y178" s="135"/>
      <c r="Z178" s="135"/>
      <c r="AA178" s="135"/>
      <c r="AB178" s="135"/>
      <c r="AC178" s="135"/>
      <c r="AD178" s="135"/>
      <c r="AE178" s="135"/>
      <c r="AF178" s="135"/>
      <c r="AG178" s="135"/>
      <c r="AH178" s="135"/>
      <c r="AI178" s="135"/>
      <c r="AJ178" s="135"/>
      <c r="AK178" s="135"/>
    </row>
    <row r="179" spans="2:37" x14ac:dyDescent="0.25">
      <c r="B179" s="135"/>
      <c r="G179" s="135"/>
      <c r="H179" s="135"/>
      <c r="I179" s="135"/>
      <c r="J179" s="135"/>
      <c r="K179" s="135"/>
      <c r="L179" s="135"/>
      <c r="M179" s="135"/>
      <c r="N179" s="135"/>
      <c r="O179" s="135"/>
      <c r="P179" s="135"/>
      <c r="Q179" s="135"/>
      <c r="R179" s="135"/>
      <c r="S179" s="135"/>
      <c r="T179" s="135"/>
      <c r="U179" s="135"/>
      <c r="V179" s="135"/>
      <c r="W179" s="135"/>
      <c r="X179" s="135"/>
      <c r="Y179" s="135"/>
      <c r="Z179" s="135"/>
      <c r="AA179" s="135"/>
      <c r="AB179" s="135"/>
      <c r="AC179" s="135"/>
      <c r="AD179" s="135"/>
      <c r="AE179" s="135"/>
      <c r="AF179" s="135"/>
      <c r="AG179" s="135"/>
      <c r="AH179" s="135"/>
      <c r="AI179" s="135"/>
      <c r="AJ179" s="135"/>
      <c r="AK179" s="135"/>
    </row>
    <row r="180" spans="2:37" x14ac:dyDescent="0.25">
      <c r="B180" s="135"/>
      <c r="G180" s="135"/>
      <c r="H180" s="135"/>
      <c r="I180" s="135"/>
      <c r="J180" s="135"/>
      <c r="K180" s="135"/>
      <c r="L180" s="135"/>
      <c r="M180" s="135"/>
      <c r="N180" s="135"/>
      <c r="O180" s="135"/>
      <c r="P180" s="135"/>
      <c r="Q180" s="135"/>
      <c r="R180" s="135"/>
      <c r="S180" s="135"/>
      <c r="T180" s="135"/>
      <c r="U180" s="135"/>
      <c r="V180" s="135"/>
      <c r="W180" s="135"/>
      <c r="X180" s="135"/>
      <c r="Y180" s="135"/>
      <c r="Z180" s="135"/>
      <c r="AA180" s="135"/>
      <c r="AB180" s="135"/>
      <c r="AC180" s="135"/>
      <c r="AD180" s="135"/>
      <c r="AE180" s="135"/>
      <c r="AF180" s="135"/>
      <c r="AG180" s="135"/>
      <c r="AH180" s="135"/>
      <c r="AI180" s="135"/>
      <c r="AJ180" s="135"/>
      <c r="AK180" s="135"/>
    </row>
    <row r="181" spans="2:37" x14ac:dyDescent="0.25">
      <c r="B181" s="135"/>
      <c r="G181" s="135"/>
      <c r="H181" s="135"/>
      <c r="I181" s="135"/>
      <c r="J181" s="135"/>
      <c r="K181" s="135"/>
      <c r="L181" s="135"/>
      <c r="M181" s="135"/>
      <c r="N181" s="135"/>
      <c r="O181" s="135"/>
      <c r="P181" s="135"/>
      <c r="Q181" s="135"/>
      <c r="R181" s="135"/>
      <c r="S181" s="135"/>
      <c r="T181" s="135"/>
      <c r="U181" s="135"/>
      <c r="V181" s="135"/>
      <c r="W181" s="135"/>
      <c r="X181" s="135"/>
      <c r="Y181" s="135"/>
      <c r="Z181" s="135"/>
      <c r="AA181" s="135"/>
      <c r="AB181" s="135"/>
      <c r="AC181" s="135"/>
      <c r="AD181" s="135"/>
      <c r="AE181" s="135"/>
      <c r="AF181" s="135"/>
      <c r="AG181" s="135"/>
      <c r="AH181" s="135"/>
      <c r="AI181" s="135"/>
      <c r="AJ181" s="135"/>
      <c r="AK181" s="135"/>
    </row>
    <row r="182" spans="2:37" x14ac:dyDescent="0.25">
      <c r="B182" s="135"/>
      <c r="G182" s="135"/>
      <c r="H182" s="135"/>
      <c r="I182" s="135"/>
      <c r="J182" s="135"/>
      <c r="K182" s="135"/>
      <c r="L182" s="135"/>
      <c r="M182" s="135"/>
      <c r="N182" s="135"/>
      <c r="O182" s="135"/>
      <c r="P182" s="135"/>
      <c r="Q182" s="135"/>
      <c r="R182" s="135"/>
      <c r="S182" s="135"/>
      <c r="T182" s="135"/>
      <c r="U182" s="135"/>
      <c r="V182" s="135"/>
      <c r="W182" s="135"/>
      <c r="X182" s="135"/>
      <c r="Y182" s="135"/>
      <c r="Z182" s="135"/>
      <c r="AA182" s="135"/>
      <c r="AB182" s="135"/>
      <c r="AC182" s="135"/>
      <c r="AD182" s="135"/>
      <c r="AE182" s="135"/>
      <c r="AF182" s="135"/>
      <c r="AG182" s="135"/>
      <c r="AH182" s="135"/>
      <c r="AI182" s="135"/>
      <c r="AJ182" s="135"/>
      <c r="AK182" s="135"/>
    </row>
    <row r="183" spans="2:37" x14ac:dyDescent="0.25">
      <c r="B183" s="135"/>
      <c r="G183" s="135"/>
      <c r="H183" s="135"/>
      <c r="I183" s="135"/>
      <c r="J183" s="135"/>
      <c r="K183" s="135"/>
      <c r="L183" s="135"/>
      <c r="M183" s="135"/>
      <c r="N183" s="135"/>
      <c r="O183" s="135"/>
      <c r="P183" s="135"/>
      <c r="Q183" s="135"/>
      <c r="R183" s="135"/>
      <c r="S183" s="135"/>
      <c r="T183" s="135"/>
      <c r="U183" s="135"/>
      <c r="V183" s="135"/>
      <c r="W183" s="135"/>
      <c r="X183" s="135"/>
      <c r="Y183" s="135"/>
      <c r="Z183" s="135"/>
      <c r="AA183" s="135"/>
      <c r="AB183" s="135"/>
      <c r="AC183" s="135"/>
      <c r="AD183" s="135"/>
      <c r="AE183" s="135"/>
      <c r="AF183" s="135"/>
      <c r="AG183" s="135"/>
      <c r="AH183" s="135"/>
      <c r="AI183" s="135"/>
      <c r="AJ183" s="135"/>
      <c r="AK183" s="135"/>
    </row>
    <row r="184" spans="2:37" x14ac:dyDescent="0.25">
      <c r="B184" s="135"/>
      <c r="G184" s="135"/>
      <c r="H184" s="135"/>
      <c r="I184" s="135"/>
      <c r="J184" s="135"/>
      <c r="K184" s="135"/>
      <c r="L184" s="135"/>
      <c r="M184" s="135"/>
      <c r="N184" s="135"/>
      <c r="O184" s="135"/>
      <c r="P184" s="135"/>
      <c r="Q184" s="135"/>
      <c r="R184" s="135"/>
      <c r="S184" s="135"/>
      <c r="T184" s="135"/>
      <c r="U184" s="135"/>
      <c r="V184" s="135"/>
      <c r="W184" s="135"/>
      <c r="X184" s="135"/>
      <c r="Y184" s="135"/>
      <c r="Z184" s="135"/>
      <c r="AA184" s="135"/>
      <c r="AB184" s="135"/>
      <c r="AC184" s="135"/>
      <c r="AD184" s="135"/>
      <c r="AE184" s="135"/>
      <c r="AF184" s="135"/>
      <c r="AG184" s="135"/>
      <c r="AH184" s="135"/>
      <c r="AI184" s="135"/>
      <c r="AJ184" s="135"/>
      <c r="AK184" s="135"/>
    </row>
    <row r="185" spans="2:37" x14ac:dyDescent="0.25">
      <c r="B185" s="135"/>
      <c r="G185" s="135"/>
      <c r="H185" s="135"/>
      <c r="I185" s="135"/>
      <c r="J185" s="135"/>
      <c r="K185" s="135"/>
      <c r="L185" s="135"/>
      <c r="M185" s="135"/>
      <c r="N185" s="135"/>
      <c r="O185" s="135"/>
      <c r="P185" s="135"/>
      <c r="Q185" s="135"/>
      <c r="R185" s="135"/>
      <c r="S185" s="135"/>
      <c r="T185" s="135"/>
      <c r="U185" s="135"/>
      <c r="V185" s="135"/>
      <c r="W185" s="135"/>
      <c r="X185" s="135"/>
      <c r="Y185" s="135"/>
      <c r="Z185" s="135"/>
      <c r="AA185" s="135"/>
      <c r="AB185" s="135"/>
      <c r="AC185" s="135"/>
      <c r="AD185" s="135"/>
      <c r="AE185" s="135"/>
      <c r="AF185" s="135"/>
      <c r="AG185" s="135"/>
      <c r="AH185" s="135"/>
      <c r="AI185" s="135"/>
      <c r="AJ185" s="135"/>
      <c r="AK185" s="135"/>
    </row>
    <row r="186" spans="2:37" x14ac:dyDescent="0.25">
      <c r="B186" s="135"/>
      <c r="G186" s="135"/>
      <c r="H186" s="135"/>
      <c r="I186" s="135"/>
      <c r="J186" s="135"/>
      <c r="K186" s="135"/>
      <c r="L186" s="135"/>
      <c r="M186" s="135"/>
      <c r="N186" s="135"/>
      <c r="O186" s="135"/>
      <c r="P186" s="135"/>
      <c r="Q186" s="135"/>
      <c r="R186" s="135"/>
      <c r="S186" s="135"/>
      <c r="T186" s="135"/>
      <c r="U186" s="135"/>
      <c r="V186" s="135"/>
      <c r="W186" s="135"/>
      <c r="X186" s="135"/>
      <c r="Y186" s="135"/>
      <c r="Z186" s="135"/>
      <c r="AA186" s="135"/>
      <c r="AB186" s="135"/>
      <c r="AC186" s="135"/>
      <c r="AD186" s="135"/>
      <c r="AE186" s="135"/>
      <c r="AF186" s="135"/>
      <c r="AG186" s="135"/>
      <c r="AH186" s="135"/>
      <c r="AI186" s="135"/>
      <c r="AJ186" s="135"/>
      <c r="AK186" s="135"/>
    </row>
    <row r="187" spans="2:37" x14ac:dyDescent="0.25">
      <c r="B187" s="135"/>
      <c r="G187" s="135"/>
      <c r="H187" s="135"/>
      <c r="I187" s="135"/>
      <c r="J187" s="135"/>
      <c r="K187" s="135"/>
      <c r="L187" s="135"/>
      <c r="M187" s="135"/>
      <c r="N187" s="135"/>
      <c r="O187" s="135"/>
      <c r="P187" s="135"/>
      <c r="Q187" s="135"/>
      <c r="R187" s="135"/>
      <c r="S187" s="135"/>
      <c r="T187" s="135"/>
      <c r="U187" s="135"/>
      <c r="V187" s="135"/>
      <c r="W187" s="135"/>
      <c r="X187" s="135"/>
      <c r="Y187" s="135"/>
      <c r="Z187" s="135"/>
      <c r="AA187" s="135"/>
      <c r="AB187" s="135"/>
      <c r="AC187" s="135"/>
      <c r="AD187" s="135"/>
      <c r="AE187" s="135"/>
      <c r="AF187" s="135"/>
      <c r="AG187" s="135"/>
      <c r="AH187" s="135"/>
      <c r="AI187" s="135"/>
      <c r="AJ187" s="135"/>
      <c r="AK187" s="135"/>
    </row>
    <row r="188" spans="2:37" x14ac:dyDescent="0.25">
      <c r="B188" s="135"/>
      <c r="G188" s="135"/>
      <c r="H188" s="135"/>
      <c r="I188" s="135"/>
      <c r="J188" s="135"/>
      <c r="K188" s="135"/>
      <c r="L188" s="135"/>
      <c r="M188" s="135"/>
      <c r="N188" s="135"/>
      <c r="O188" s="135"/>
      <c r="P188" s="135"/>
      <c r="Q188" s="135"/>
      <c r="R188" s="135"/>
      <c r="S188" s="135"/>
      <c r="T188" s="135"/>
      <c r="U188" s="135"/>
      <c r="V188" s="135"/>
      <c r="W188" s="135"/>
      <c r="X188" s="135"/>
      <c r="Y188" s="135"/>
      <c r="Z188" s="135"/>
      <c r="AA188" s="135"/>
      <c r="AB188" s="135"/>
      <c r="AC188" s="135"/>
      <c r="AD188" s="135"/>
      <c r="AE188" s="135"/>
      <c r="AF188" s="135"/>
      <c r="AG188" s="135"/>
      <c r="AH188" s="135"/>
      <c r="AI188" s="135"/>
      <c r="AJ188" s="135"/>
      <c r="AK188" s="135"/>
    </row>
    <row r="189" spans="2:37" x14ac:dyDescent="0.25">
      <c r="B189" s="135"/>
      <c r="G189" s="135"/>
      <c r="H189" s="135"/>
      <c r="I189" s="135"/>
      <c r="J189" s="135"/>
      <c r="K189" s="135"/>
      <c r="L189" s="135"/>
      <c r="M189" s="135"/>
      <c r="N189" s="135"/>
      <c r="O189" s="135"/>
      <c r="P189" s="135"/>
      <c r="Q189" s="135"/>
      <c r="R189" s="135"/>
      <c r="S189" s="135"/>
      <c r="T189" s="135"/>
      <c r="U189" s="135"/>
      <c r="V189" s="135"/>
      <c r="W189" s="135"/>
      <c r="X189" s="135"/>
      <c r="Y189" s="135"/>
      <c r="Z189" s="135"/>
      <c r="AA189" s="135"/>
      <c r="AB189" s="135"/>
      <c r="AC189" s="135"/>
      <c r="AD189" s="135"/>
      <c r="AE189" s="135"/>
      <c r="AF189" s="135"/>
      <c r="AG189" s="135"/>
      <c r="AH189" s="135"/>
      <c r="AI189" s="135"/>
      <c r="AJ189" s="135"/>
      <c r="AK189" s="135"/>
    </row>
    <row r="190" spans="2:37" x14ac:dyDescent="0.25">
      <c r="B190" s="135"/>
      <c r="G190" s="135"/>
      <c r="H190" s="135"/>
      <c r="I190" s="135"/>
      <c r="J190" s="135"/>
      <c r="K190" s="135"/>
      <c r="L190" s="135"/>
      <c r="M190" s="135"/>
      <c r="N190" s="135"/>
      <c r="O190" s="135"/>
      <c r="P190" s="135"/>
      <c r="Q190" s="135"/>
      <c r="R190" s="135"/>
      <c r="S190" s="135"/>
      <c r="T190" s="135"/>
      <c r="U190" s="135"/>
      <c r="V190" s="135"/>
      <c r="W190" s="135"/>
      <c r="X190" s="135"/>
      <c r="Y190" s="135"/>
      <c r="Z190" s="135"/>
      <c r="AA190" s="135"/>
      <c r="AB190" s="135"/>
      <c r="AC190" s="135"/>
      <c r="AD190" s="135"/>
      <c r="AE190" s="135"/>
      <c r="AF190" s="135"/>
      <c r="AG190" s="135"/>
      <c r="AH190" s="135"/>
      <c r="AI190" s="135"/>
      <c r="AJ190" s="135"/>
      <c r="AK190" s="135"/>
    </row>
    <row r="191" spans="2:37" x14ac:dyDescent="0.25">
      <c r="B191" s="135"/>
      <c r="G191" s="135"/>
      <c r="H191" s="135"/>
      <c r="I191" s="135"/>
      <c r="J191" s="135"/>
      <c r="K191" s="135"/>
      <c r="L191" s="135"/>
      <c r="M191" s="135"/>
      <c r="N191" s="135"/>
      <c r="O191" s="135"/>
      <c r="P191" s="135"/>
      <c r="Q191" s="135"/>
      <c r="R191" s="135"/>
      <c r="S191" s="135"/>
      <c r="T191" s="135"/>
      <c r="U191" s="135"/>
      <c r="V191" s="135"/>
      <c r="W191" s="135"/>
      <c r="X191" s="135"/>
      <c r="Y191" s="135"/>
      <c r="Z191" s="135"/>
      <c r="AA191" s="135"/>
      <c r="AB191" s="135"/>
      <c r="AC191" s="135"/>
      <c r="AD191" s="135"/>
      <c r="AE191" s="135"/>
      <c r="AF191" s="135"/>
      <c r="AG191" s="135"/>
      <c r="AH191" s="135"/>
      <c r="AI191" s="135"/>
      <c r="AJ191" s="135"/>
      <c r="AK191" s="135"/>
    </row>
    <row r="192" spans="2:37" x14ac:dyDescent="0.25">
      <c r="B192" s="135"/>
      <c r="G192" s="135"/>
      <c r="H192" s="135"/>
      <c r="I192" s="135"/>
      <c r="J192" s="135"/>
      <c r="K192" s="135"/>
      <c r="L192" s="135"/>
      <c r="M192" s="135"/>
      <c r="N192" s="135"/>
      <c r="O192" s="135"/>
      <c r="P192" s="135"/>
      <c r="Q192" s="135"/>
      <c r="R192" s="135"/>
      <c r="S192" s="135"/>
      <c r="T192" s="135"/>
      <c r="U192" s="135"/>
      <c r="V192" s="135"/>
      <c r="W192" s="135"/>
      <c r="X192" s="135"/>
      <c r="Y192" s="135"/>
      <c r="Z192" s="135"/>
      <c r="AA192" s="135"/>
      <c r="AB192" s="135"/>
      <c r="AC192" s="135"/>
      <c r="AD192" s="135"/>
      <c r="AE192" s="135"/>
      <c r="AF192" s="135"/>
      <c r="AG192" s="135"/>
      <c r="AH192" s="135"/>
      <c r="AI192" s="135"/>
      <c r="AJ192" s="135"/>
      <c r="AK192" s="135"/>
    </row>
    <row r="193" spans="2:37" x14ac:dyDescent="0.25">
      <c r="B193" s="135"/>
      <c r="G193" s="135"/>
      <c r="H193" s="135"/>
      <c r="I193" s="135"/>
      <c r="J193" s="135"/>
      <c r="K193" s="135"/>
      <c r="L193" s="135"/>
      <c r="M193" s="135"/>
      <c r="N193" s="135"/>
      <c r="O193" s="135"/>
      <c r="P193" s="135"/>
      <c r="Q193" s="135"/>
      <c r="R193" s="135"/>
      <c r="S193" s="135"/>
      <c r="T193" s="135"/>
      <c r="U193" s="135"/>
      <c r="V193" s="135"/>
      <c r="W193" s="135"/>
      <c r="X193" s="135"/>
      <c r="Y193" s="135"/>
      <c r="Z193" s="135"/>
      <c r="AA193" s="135"/>
      <c r="AB193" s="135"/>
      <c r="AC193" s="135"/>
      <c r="AD193" s="135"/>
      <c r="AE193" s="135"/>
      <c r="AF193" s="135"/>
      <c r="AG193" s="135"/>
      <c r="AH193" s="135"/>
      <c r="AI193" s="135"/>
      <c r="AJ193" s="135"/>
      <c r="AK193" s="135"/>
    </row>
    <row r="194" spans="2:37" x14ac:dyDescent="0.25">
      <c r="B194" s="135"/>
      <c r="G194" s="135"/>
      <c r="H194" s="135"/>
      <c r="I194" s="135"/>
      <c r="J194" s="135"/>
      <c r="K194" s="135"/>
      <c r="L194" s="135"/>
      <c r="M194" s="135"/>
      <c r="N194" s="135"/>
      <c r="O194" s="135"/>
      <c r="P194" s="135"/>
      <c r="Q194" s="135"/>
      <c r="R194" s="135"/>
      <c r="S194" s="135"/>
      <c r="T194" s="135"/>
      <c r="U194" s="135"/>
      <c r="V194" s="135"/>
      <c r="W194" s="135"/>
      <c r="X194" s="135"/>
      <c r="Y194" s="135"/>
      <c r="Z194" s="135"/>
      <c r="AA194" s="135"/>
      <c r="AB194" s="135"/>
      <c r="AC194" s="135"/>
      <c r="AD194" s="135"/>
      <c r="AE194" s="135"/>
      <c r="AF194" s="135"/>
      <c r="AG194" s="135"/>
      <c r="AH194" s="135"/>
      <c r="AI194" s="135"/>
      <c r="AJ194" s="135"/>
      <c r="AK194" s="135"/>
    </row>
    <row r="195" spans="2:37" x14ac:dyDescent="0.25">
      <c r="B195" s="135"/>
      <c r="G195" s="135"/>
      <c r="H195" s="135"/>
      <c r="I195" s="135"/>
      <c r="J195" s="135"/>
      <c r="K195" s="135"/>
      <c r="L195" s="135"/>
      <c r="M195" s="135"/>
      <c r="N195" s="135"/>
      <c r="O195" s="135"/>
      <c r="P195" s="135"/>
      <c r="Q195" s="135"/>
      <c r="R195" s="135"/>
      <c r="S195" s="135"/>
      <c r="T195" s="135"/>
      <c r="U195" s="135"/>
      <c r="V195" s="135"/>
      <c r="W195" s="135"/>
      <c r="X195" s="135"/>
      <c r="Y195" s="135"/>
      <c r="Z195" s="135"/>
      <c r="AA195" s="135"/>
      <c r="AB195" s="135"/>
      <c r="AC195" s="135"/>
      <c r="AD195" s="135"/>
      <c r="AE195" s="135"/>
      <c r="AF195" s="135"/>
      <c r="AG195" s="135"/>
      <c r="AH195" s="135"/>
      <c r="AI195" s="135"/>
      <c r="AJ195" s="135"/>
      <c r="AK195" s="135"/>
    </row>
    <row r="196" spans="2:37" x14ac:dyDescent="0.25">
      <c r="B196" s="135"/>
      <c r="G196" s="135"/>
      <c r="H196" s="135"/>
      <c r="I196" s="135"/>
      <c r="J196" s="135"/>
      <c r="K196" s="135"/>
      <c r="L196" s="135"/>
      <c r="M196" s="135"/>
      <c r="N196" s="135"/>
      <c r="O196" s="135"/>
      <c r="P196" s="135"/>
      <c r="Q196" s="135"/>
      <c r="R196" s="135"/>
      <c r="S196" s="135"/>
      <c r="T196" s="135"/>
      <c r="U196" s="135"/>
      <c r="V196" s="135"/>
      <c r="W196" s="135"/>
      <c r="X196" s="135"/>
      <c r="Y196" s="135"/>
      <c r="Z196" s="135"/>
      <c r="AA196" s="135"/>
      <c r="AB196" s="135"/>
      <c r="AC196" s="135"/>
      <c r="AD196" s="135"/>
      <c r="AE196" s="135"/>
      <c r="AF196" s="135"/>
      <c r="AG196" s="135"/>
      <c r="AH196" s="135"/>
      <c r="AI196" s="135"/>
      <c r="AJ196" s="135"/>
      <c r="AK196" s="135"/>
    </row>
    <row r="197" spans="2:37" x14ac:dyDescent="0.25">
      <c r="B197" s="135"/>
      <c r="G197" s="135"/>
      <c r="H197" s="135"/>
      <c r="I197" s="135"/>
      <c r="J197" s="135"/>
      <c r="K197" s="135"/>
      <c r="L197" s="135"/>
      <c r="M197" s="135"/>
      <c r="N197" s="135"/>
      <c r="O197" s="135"/>
      <c r="P197" s="135"/>
      <c r="Q197" s="135"/>
      <c r="R197" s="135"/>
      <c r="S197" s="135"/>
      <c r="T197" s="135"/>
      <c r="U197" s="135"/>
      <c r="V197" s="135"/>
      <c r="W197" s="135"/>
      <c r="X197" s="135"/>
      <c r="Y197" s="135"/>
      <c r="Z197" s="135"/>
      <c r="AA197" s="135"/>
      <c r="AB197" s="135"/>
      <c r="AC197" s="135"/>
      <c r="AD197" s="135"/>
      <c r="AE197" s="135"/>
      <c r="AF197" s="135"/>
      <c r="AG197" s="135"/>
      <c r="AH197" s="135"/>
      <c r="AI197" s="135"/>
      <c r="AJ197" s="135"/>
      <c r="AK197" s="135"/>
    </row>
    <row r="198" spans="2:37" x14ac:dyDescent="0.25">
      <c r="B198" s="135"/>
      <c r="G198" s="135"/>
      <c r="H198" s="135"/>
      <c r="I198" s="135"/>
      <c r="J198" s="135"/>
      <c r="K198" s="135"/>
      <c r="L198" s="135"/>
      <c r="M198" s="135"/>
      <c r="N198" s="135"/>
      <c r="O198" s="135"/>
      <c r="P198" s="135"/>
      <c r="Q198" s="135"/>
      <c r="R198" s="135"/>
      <c r="S198" s="135"/>
      <c r="T198" s="135"/>
      <c r="U198" s="135"/>
      <c r="V198" s="135"/>
      <c r="W198" s="135"/>
      <c r="X198" s="135"/>
      <c r="Y198" s="135"/>
      <c r="Z198" s="135"/>
      <c r="AA198" s="135"/>
      <c r="AB198" s="135"/>
      <c r="AC198" s="135"/>
      <c r="AD198" s="135"/>
      <c r="AE198" s="135"/>
      <c r="AF198" s="135"/>
      <c r="AG198" s="135"/>
      <c r="AH198" s="135"/>
      <c r="AI198" s="135"/>
      <c r="AJ198" s="135"/>
      <c r="AK198" s="135"/>
    </row>
    <row r="199" spans="2:37" x14ac:dyDescent="0.25">
      <c r="B199" s="135"/>
      <c r="G199" s="135"/>
      <c r="H199" s="135"/>
      <c r="I199" s="135"/>
      <c r="J199" s="135"/>
      <c r="K199" s="135"/>
      <c r="L199" s="135"/>
      <c r="M199" s="135"/>
      <c r="N199" s="135"/>
      <c r="O199" s="135"/>
      <c r="P199" s="135"/>
      <c r="Q199" s="135"/>
      <c r="R199" s="135"/>
      <c r="S199" s="135"/>
      <c r="T199" s="135"/>
      <c r="U199" s="135"/>
      <c r="V199" s="135"/>
      <c r="W199" s="135"/>
      <c r="X199" s="135"/>
      <c r="Y199" s="135"/>
      <c r="Z199" s="135"/>
      <c r="AA199" s="135"/>
      <c r="AB199" s="135"/>
      <c r="AC199" s="135"/>
      <c r="AD199" s="135"/>
      <c r="AE199" s="135"/>
      <c r="AF199" s="135"/>
      <c r="AG199" s="135"/>
      <c r="AH199" s="135"/>
      <c r="AI199" s="135"/>
      <c r="AJ199" s="135"/>
      <c r="AK199" s="135"/>
    </row>
    <row r="200" spans="2:37" x14ac:dyDescent="0.25">
      <c r="B200" s="135"/>
      <c r="G200" s="135"/>
      <c r="H200" s="135"/>
      <c r="I200" s="135"/>
      <c r="J200" s="135"/>
      <c r="K200" s="135"/>
      <c r="L200" s="135"/>
      <c r="M200" s="135"/>
      <c r="N200" s="135"/>
      <c r="O200" s="135"/>
      <c r="P200" s="135"/>
      <c r="Q200" s="135"/>
      <c r="R200" s="135"/>
      <c r="S200" s="135"/>
      <c r="T200" s="135"/>
      <c r="U200" s="135"/>
      <c r="V200" s="135"/>
      <c r="W200" s="135"/>
      <c r="X200" s="135"/>
      <c r="Y200" s="135"/>
      <c r="Z200" s="135"/>
      <c r="AA200" s="135"/>
      <c r="AB200" s="135"/>
      <c r="AC200" s="135"/>
      <c r="AD200" s="135"/>
      <c r="AE200" s="135"/>
      <c r="AF200" s="135"/>
      <c r="AG200" s="135"/>
      <c r="AH200" s="135"/>
      <c r="AI200" s="135"/>
      <c r="AJ200" s="135"/>
      <c r="AK200" s="135"/>
    </row>
    <row r="201" spans="2:37" x14ac:dyDescent="0.25">
      <c r="B201" s="135"/>
      <c r="G201" s="135"/>
      <c r="H201" s="135"/>
      <c r="I201" s="135"/>
      <c r="J201" s="135"/>
      <c r="K201" s="135"/>
      <c r="L201" s="135"/>
      <c r="M201" s="135"/>
      <c r="N201" s="135"/>
      <c r="O201" s="135"/>
      <c r="P201" s="135"/>
      <c r="Q201" s="135"/>
      <c r="R201" s="135"/>
      <c r="S201" s="135"/>
      <c r="T201" s="135"/>
      <c r="U201" s="135"/>
      <c r="V201" s="135"/>
      <c r="W201" s="135"/>
      <c r="X201" s="135"/>
      <c r="Y201" s="135"/>
      <c r="Z201" s="135"/>
      <c r="AA201" s="135"/>
      <c r="AB201" s="135"/>
      <c r="AC201" s="135"/>
      <c r="AD201" s="135"/>
      <c r="AE201" s="135"/>
      <c r="AF201" s="135"/>
      <c r="AG201" s="135"/>
      <c r="AH201" s="135"/>
      <c r="AI201" s="135"/>
      <c r="AJ201" s="135"/>
      <c r="AK201" s="135"/>
    </row>
    <row r="202" spans="2:37" x14ac:dyDescent="0.25">
      <c r="B202" s="135"/>
      <c r="G202" s="135"/>
      <c r="H202" s="135"/>
      <c r="I202" s="135"/>
      <c r="J202" s="135"/>
      <c r="K202" s="135"/>
      <c r="L202" s="135"/>
      <c r="M202" s="135"/>
      <c r="N202" s="135"/>
      <c r="O202" s="135"/>
      <c r="P202" s="135"/>
      <c r="Q202" s="135"/>
      <c r="R202" s="135"/>
      <c r="S202" s="135"/>
      <c r="T202" s="135"/>
      <c r="U202" s="135"/>
      <c r="V202" s="135"/>
      <c r="W202" s="135"/>
      <c r="X202" s="135"/>
      <c r="Y202" s="135"/>
      <c r="Z202" s="135"/>
      <c r="AA202" s="135"/>
      <c r="AB202" s="135"/>
      <c r="AC202" s="135"/>
      <c r="AD202" s="135"/>
      <c r="AE202" s="135"/>
      <c r="AF202" s="135"/>
      <c r="AG202" s="135"/>
      <c r="AH202" s="135"/>
      <c r="AI202" s="135"/>
      <c r="AJ202" s="135"/>
      <c r="AK202" s="135"/>
    </row>
    <row r="203" spans="2:37" x14ac:dyDescent="0.25">
      <c r="B203" s="135"/>
      <c r="G203" s="135"/>
      <c r="H203" s="135"/>
      <c r="I203" s="135"/>
      <c r="J203" s="135"/>
      <c r="K203" s="135"/>
      <c r="L203" s="135"/>
      <c r="M203" s="135"/>
      <c r="N203" s="135"/>
      <c r="O203" s="135"/>
      <c r="P203" s="135"/>
      <c r="Q203" s="135"/>
      <c r="R203" s="135"/>
      <c r="S203" s="135"/>
      <c r="T203" s="135"/>
      <c r="U203" s="135"/>
      <c r="V203" s="135"/>
      <c r="W203" s="135"/>
      <c r="X203" s="135"/>
      <c r="Y203" s="135"/>
      <c r="Z203" s="135"/>
      <c r="AA203" s="135"/>
      <c r="AB203" s="135"/>
      <c r="AC203" s="135"/>
      <c r="AD203" s="135"/>
      <c r="AE203" s="135"/>
      <c r="AF203" s="135"/>
      <c r="AG203" s="135"/>
      <c r="AH203" s="135"/>
      <c r="AI203" s="135"/>
      <c r="AJ203" s="135"/>
      <c r="AK203" s="135"/>
    </row>
    <row r="204" spans="2:37" x14ac:dyDescent="0.25">
      <c r="B204" s="135"/>
      <c r="G204" s="135"/>
      <c r="H204" s="135"/>
      <c r="I204" s="135"/>
      <c r="J204" s="135"/>
      <c r="K204" s="135"/>
      <c r="L204" s="135"/>
      <c r="M204" s="135"/>
      <c r="N204" s="135"/>
      <c r="O204" s="135"/>
      <c r="P204" s="135"/>
      <c r="Q204" s="135"/>
      <c r="R204" s="135"/>
      <c r="S204" s="135"/>
      <c r="T204" s="135"/>
      <c r="U204" s="135"/>
      <c r="V204" s="135"/>
      <c r="W204" s="135"/>
      <c r="X204" s="135"/>
      <c r="Y204" s="135"/>
      <c r="Z204" s="135"/>
      <c r="AA204" s="135"/>
      <c r="AB204" s="135"/>
      <c r="AC204" s="135"/>
      <c r="AD204" s="135"/>
      <c r="AE204" s="135"/>
      <c r="AF204" s="135"/>
      <c r="AG204" s="135"/>
      <c r="AH204" s="135"/>
      <c r="AI204" s="135"/>
      <c r="AJ204" s="135"/>
      <c r="AK204" s="135"/>
    </row>
    <row r="205" spans="2:37" x14ac:dyDescent="0.25">
      <c r="B205" s="135"/>
      <c r="G205" s="135"/>
      <c r="H205" s="135"/>
      <c r="I205" s="135"/>
      <c r="J205" s="135"/>
      <c r="K205" s="135"/>
      <c r="L205" s="135"/>
      <c r="M205" s="135"/>
      <c r="N205" s="135"/>
      <c r="O205" s="135"/>
      <c r="P205" s="135"/>
      <c r="Q205" s="135"/>
      <c r="R205" s="135"/>
      <c r="S205" s="135"/>
      <c r="T205" s="135"/>
      <c r="U205" s="135"/>
      <c r="V205" s="135"/>
      <c r="W205" s="135"/>
      <c r="X205" s="135"/>
      <c r="Y205" s="135"/>
      <c r="Z205" s="135"/>
      <c r="AA205" s="135"/>
      <c r="AB205" s="135"/>
      <c r="AC205" s="135"/>
      <c r="AD205" s="135"/>
      <c r="AE205" s="135"/>
      <c r="AF205" s="135"/>
      <c r="AG205" s="135"/>
      <c r="AH205" s="135"/>
      <c r="AI205" s="135"/>
      <c r="AJ205" s="135"/>
      <c r="AK205" s="135"/>
    </row>
    <row r="206" spans="2:37" x14ac:dyDescent="0.25">
      <c r="B206" s="135"/>
      <c r="G206" s="135"/>
      <c r="H206" s="135"/>
      <c r="I206" s="135"/>
      <c r="J206" s="135"/>
      <c r="K206" s="135"/>
      <c r="L206" s="135"/>
      <c r="M206" s="135"/>
      <c r="N206" s="135"/>
      <c r="O206" s="135"/>
      <c r="P206" s="135"/>
      <c r="Q206" s="135"/>
      <c r="R206" s="135"/>
      <c r="S206" s="135"/>
      <c r="T206" s="135"/>
      <c r="U206" s="135"/>
      <c r="V206" s="135"/>
      <c r="W206" s="135"/>
      <c r="X206" s="135"/>
      <c r="Y206" s="135"/>
      <c r="Z206" s="135"/>
      <c r="AA206" s="135"/>
      <c r="AB206" s="135"/>
      <c r="AC206" s="135"/>
      <c r="AD206" s="135"/>
      <c r="AE206" s="135"/>
      <c r="AF206" s="135"/>
      <c r="AG206" s="135"/>
      <c r="AH206" s="135"/>
      <c r="AI206" s="135"/>
      <c r="AJ206" s="135"/>
      <c r="AK206" s="135"/>
    </row>
    <row r="207" spans="2:37" x14ac:dyDescent="0.25">
      <c r="B207" s="135"/>
      <c r="G207" s="135"/>
      <c r="H207" s="135"/>
      <c r="I207" s="135"/>
      <c r="J207" s="135"/>
      <c r="K207" s="135"/>
      <c r="L207" s="135"/>
      <c r="M207" s="135"/>
      <c r="N207" s="135"/>
      <c r="O207" s="135"/>
      <c r="P207" s="135"/>
      <c r="Q207" s="135"/>
      <c r="R207" s="135"/>
      <c r="S207" s="135"/>
      <c r="T207" s="135"/>
      <c r="U207" s="135"/>
      <c r="V207" s="135"/>
      <c r="W207" s="135"/>
      <c r="X207" s="135"/>
      <c r="Y207" s="135"/>
      <c r="Z207" s="135"/>
      <c r="AA207" s="135"/>
      <c r="AB207" s="135"/>
      <c r="AC207" s="135"/>
      <c r="AD207" s="135"/>
      <c r="AE207" s="135"/>
      <c r="AF207" s="135"/>
      <c r="AG207" s="135"/>
      <c r="AH207" s="135"/>
      <c r="AI207" s="135"/>
      <c r="AJ207" s="135"/>
      <c r="AK207" s="135"/>
    </row>
    <row r="208" spans="2:37" x14ac:dyDescent="0.25">
      <c r="B208" s="135"/>
      <c r="G208" s="135"/>
      <c r="H208" s="135"/>
      <c r="I208" s="135"/>
      <c r="J208" s="135"/>
      <c r="K208" s="135"/>
      <c r="L208" s="135"/>
      <c r="M208" s="135"/>
      <c r="N208" s="135"/>
      <c r="O208" s="135"/>
      <c r="P208" s="135"/>
      <c r="Q208" s="135"/>
      <c r="R208" s="135"/>
      <c r="S208" s="135"/>
      <c r="T208" s="135"/>
      <c r="U208" s="135"/>
      <c r="V208" s="135"/>
      <c r="W208" s="135"/>
      <c r="X208" s="135"/>
      <c r="Y208" s="135"/>
      <c r="Z208" s="135"/>
      <c r="AA208" s="135"/>
      <c r="AB208" s="135"/>
      <c r="AC208" s="135"/>
      <c r="AD208" s="135"/>
      <c r="AE208" s="135"/>
      <c r="AF208" s="135"/>
      <c r="AG208" s="135"/>
      <c r="AH208" s="135"/>
      <c r="AI208" s="135"/>
      <c r="AJ208" s="135"/>
      <c r="AK208" s="135"/>
    </row>
    <row r="209" spans="2:37" x14ac:dyDescent="0.25">
      <c r="B209" s="135"/>
      <c r="G209" s="135"/>
      <c r="H209" s="135"/>
      <c r="I209" s="135"/>
      <c r="J209" s="135"/>
      <c r="K209" s="135"/>
      <c r="L209" s="135"/>
      <c r="M209" s="135"/>
      <c r="N209" s="135"/>
      <c r="O209" s="135"/>
      <c r="P209" s="135"/>
      <c r="Q209" s="135"/>
      <c r="R209" s="135"/>
      <c r="S209" s="135"/>
      <c r="T209" s="135"/>
      <c r="U209" s="135"/>
      <c r="V209" s="135"/>
      <c r="W209" s="135"/>
      <c r="X209" s="135"/>
      <c r="Y209" s="135"/>
      <c r="Z209" s="135"/>
      <c r="AA209" s="135"/>
      <c r="AB209" s="135"/>
      <c r="AC209" s="135"/>
      <c r="AD209" s="135"/>
      <c r="AE209" s="135"/>
      <c r="AF209" s="135"/>
      <c r="AG209" s="135"/>
      <c r="AH209" s="135"/>
      <c r="AI209" s="135"/>
      <c r="AJ209" s="135"/>
      <c r="AK209" s="135"/>
    </row>
    <row r="210" spans="2:37" x14ac:dyDescent="0.25">
      <c r="B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row>
    <row r="211" spans="2:37" x14ac:dyDescent="0.25">
      <c r="B211" s="135"/>
      <c r="G211" s="135"/>
      <c r="H211" s="135"/>
      <c r="I211" s="135"/>
      <c r="J211" s="135"/>
      <c r="K211" s="135"/>
      <c r="L211" s="135"/>
      <c r="M211" s="135"/>
      <c r="N211" s="135"/>
      <c r="O211" s="135"/>
      <c r="P211" s="135"/>
      <c r="Q211" s="135"/>
      <c r="R211" s="135"/>
      <c r="S211" s="135"/>
      <c r="T211" s="135"/>
      <c r="U211" s="135"/>
      <c r="V211" s="135"/>
      <c r="W211" s="135"/>
      <c r="X211" s="135"/>
      <c r="Y211" s="135"/>
      <c r="Z211" s="135"/>
      <c r="AA211" s="135"/>
      <c r="AB211" s="135"/>
      <c r="AC211" s="135"/>
      <c r="AD211" s="135"/>
      <c r="AE211" s="135"/>
      <c r="AF211" s="135"/>
      <c r="AG211" s="135"/>
      <c r="AH211" s="135"/>
      <c r="AI211" s="135"/>
      <c r="AJ211" s="135"/>
      <c r="AK211" s="135"/>
    </row>
    <row r="212" spans="2:37" x14ac:dyDescent="0.25">
      <c r="B212" s="135"/>
      <c r="G212" s="135"/>
      <c r="H212" s="135"/>
      <c r="I212" s="135"/>
      <c r="J212" s="135"/>
      <c r="K212" s="135"/>
      <c r="L212" s="135"/>
      <c r="M212" s="135"/>
      <c r="N212" s="135"/>
      <c r="O212" s="135"/>
      <c r="P212" s="135"/>
      <c r="Q212" s="135"/>
      <c r="R212" s="135"/>
      <c r="S212" s="135"/>
      <c r="T212" s="135"/>
      <c r="U212" s="135"/>
      <c r="V212" s="135"/>
      <c r="W212" s="135"/>
      <c r="X212" s="135"/>
      <c r="Y212" s="135"/>
      <c r="Z212" s="135"/>
      <c r="AA212" s="135"/>
      <c r="AB212" s="135"/>
      <c r="AC212" s="135"/>
      <c r="AD212" s="135"/>
      <c r="AE212" s="135"/>
      <c r="AF212" s="135"/>
      <c r="AG212" s="135"/>
      <c r="AH212" s="135"/>
      <c r="AI212" s="135"/>
      <c r="AJ212" s="135"/>
      <c r="AK212" s="135"/>
    </row>
    <row r="213" spans="2:37" x14ac:dyDescent="0.25">
      <c r="B213" s="135"/>
      <c r="G213" s="135"/>
      <c r="H213" s="135"/>
      <c r="I213" s="135"/>
      <c r="J213" s="135"/>
      <c r="K213" s="135"/>
      <c r="L213" s="135"/>
      <c r="M213" s="135"/>
      <c r="N213" s="135"/>
      <c r="O213" s="135"/>
      <c r="P213" s="135"/>
      <c r="Q213" s="135"/>
      <c r="R213" s="135"/>
      <c r="S213" s="135"/>
      <c r="T213" s="135"/>
      <c r="U213" s="135"/>
      <c r="V213" s="135"/>
      <c r="W213" s="135"/>
      <c r="X213" s="135"/>
      <c r="Y213" s="135"/>
      <c r="Z213" s="135"/>
      <c r="AA213" s="135"/>
      <c r="AB213" s="135"/>
      <c r="AC213" s="135"/>
      <c r="AD213" s="135"/>
      <c r="AE213" s="135"/>
      <c r="AF213" s="135"/>
      <c r="AG213" s="135"/>
      <c r="AH213" s="135"/>
      <c r="AI213" s="135"/>
      <c r="AJ213" s="135"/>
      <c r="AK213" s="135"/>
    </row>
    <row r="214" spans="2:37" x14ac:dyDescent="0.25">
      <c r="B214" s="135"/>
      <c r="G214" s="135"/>
      <c r="H214" s="135"/>
      <c r="I214" s="135"/>
      <c r="J214" s="135"/>
      <c r="K214" s="135"/>
      <c r="L214" s="135"/>
      <c r="M214" s="135"/>
      <c r="N214" s="135"/>
      <c r="O214" s="135"/>
      <c r="P214" s="135"/>
      <c r="Q214" s="135"/>
      <c r="R214" s="135"/>
      <c r="S214" s="135"/>
      <c r="T214" s="135"/>
      <c r="U214" s="135"/>
      <c r="V214" s="135"/>
      <c r="W214" s="135"/>
      <c r="X214" s="135"/>
      <c r="Y214" s="135"/>
      <c r="Z214" s="135"/>
      <c r="AA214" s="135"/>
      <c r="AB214" s="135"/>
      <c r="AC214" s="135"/>
      <c r="AD214" s="135"/>
      <c r="AE214" s="135"/>
      <c r="AF214" s="135"/>
      <c r="AG214" s="135"/>
      <c r="AH214" s="135"/>
      <c r="AI214" s="135"/>
      <c r="AJ214" s="135"/>
      <c r="AK214" s="135"/>
    </row>
    <row r="215" spans="2:37" x14ac:dyDescent="0.25">
      <c r="B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row>
    <row r="216" spans="2:37" x14ac:dyDescent="0.25">
      <c r="B216" s="135"/>
      <c r="G216" s="135"/>
      <c r="H216" s="135"/>
      <c r="I216" s="135"/>
      <c r="J216" s="135"/>
      <c r="K216" s="135"/>
      <c r="L216" s="135"/>
      <c r="M216" s="135"/>
      <c r="N216" s="135"/>
      <c r="O216" s="135"/>
      <c r="P216" s="135"/>
      <c r="Q216" s="135"/>
      <c r="R216" s="135"/>
      <c r="S216" s="135"/>
      <c r="T216" s="135"/>
      <c r="U216" s="135"/>
      <c r="V216" s="135"/>
      <c r="W216" s="135"/>
      <c r="X216" s="135"/>
      <c r="Y216" s="135"/>
      <c r="Z216" s="135"/>
      <c r="AA216" s="135"/>
      <c r="AB216" s="135"/>
      <c r="AC216" s="135"/>
      <c r="AD216" s="135"/>
      <c r="AE216" s="135"/>
      <c r="AF216" s="135"/>
      <c r="AG216" s="135"/>
      <c r="AH216" s="135"/>
      <c r="AI216" s="135"/>
      <c r="AJ216" s="135"/>
      <c r="AK216" s="135"/>
    </row>
    <row r="217" spans="2:37" x14ac:dyDescent="0.25">
      <c r="B217" s="135"/>
      <c r="G217" s="135"/>
      <c r="H217" s="135"/>
      <c r="I217" s="135"/>
      <c r="J217" s="135"/>
      <c r="K217" s="135"/>
      <c r="L217" s="135"/>
      <c r="M217" s="135"/>
      <c r="N217" s="135"/>
      <c r="O217" s="135"/>
      <c r="P217" s="135"/>
      <c r="Q217" s="135"/>
      <c r="R217" s="135"/>
      <c r="S217" s="135"/>
      <c r="T217" s="135"/>
      <c r="U217" s="135"/>
      <c r="V217" s="135"/>
      <c r="W217" s="135"/>
      <c r="X217" s="135"/>
      <c r="Y217" s="135"/>
      <c r="Z217" s="135"/>
      <c r="AA217" s="135"/>
      <c r="AB217" s="135"/>
      <c r="AC217" s="135"/>
      <c r="AD217" s="135"/>
      <c r="AE217" s="135"/>
      <c r="AF217" s="135"/>
      <c r="AG217" s="135"/>
      <c r="AH217" s="135"/>
      <c r="AI217" s="135"/>
      <c r="AJ217" s="135"/>
      <c r="AK217" s="135"/>
    </row>
    <row r="218" spans="2:37" x14ac:dyDescent="0.25">
      <c r="B218" s="135"/>
      <c r="G218" s="135"/>
      <c r="H218" s="135"/>
      <c r="I218" s="135"/>
      <c r="J218" s="135"/>
      <c r="K218" s="135"/>
      <c r="L218" s="135"/>
      <c r="M218" s="135"/>
      <c r="N218" s="135"/>
      <c r="O218" s="135"/>
      <c r="P218" s="135"/>
      <c r="Q218" s="135"/>
      <c r="R218" s="135"/>
      <c r="S218" s="135"/>
      <c r="T218" s="135"/>
      <c r="U218" s="135"/>
      <c r="V218" s="135"/>
      <c r="W218" s="135"/>
      <c r="X218" s="135"/>
      <c r="Y218" s="135"/>
      <c r="Z218" s="135"/>
      <c r="AA218" s="135"/>
      <c r="AB218" s="135"/>
      <c r="AC218" s="135"/>
      <c r="AD218" s="135"/>
      <c r="AE218" s="135"/>
      <c r="AF218" s="135"/>
      <c r="AG218" s="135"/>
      <c r="AH218" s="135"/>
      <c r="AI218" s="135"/>
      <c r="AJ218" s="135"/>
      <c r="AK218" s="135"/>
    </row>
    <row r="219" spans="2:37" x14ac:dyDescent="0.25">
      <c r="B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35"/>
      <c r="AI219" s="135"/>
      <c r="AJ219" s="135"/>
      <c r="AK219" s="135"/>
    </row>
    <row r="220" spans="2:37" x14ac:dyDescent="0.25">
      <c r="B220" s="135"/>
      <c r="G220" s="135"/>
      <c r="H220" s="135"/>
      <c r="I220" s="135"/>
      <c r="J220" s="135"/>
      <c r="K220" s="135"/>
      <c r="L220" s="135"/>
      <c r="M220" s="135"/>
      <c r="N220" s="135"/>
      <c r="O220" s="135"/>
      <c r="P220" s="135"/>
      <c r="Q220" s="135"/>
      <c r="R220" s="135"/>
      <c r="S220" s="135"/>
      <c r="T220" s="135"/>
      <c r="U220" s="135"/>
      <c r="V220" s="135"/>
      <c r="W220" s="135"/>
      <c r="X220" s="135"/>
      <c r="Y220" s="135"/>
      <c r="Z220" s="135"/>
      <c r="AA220" s="135"/>
      <c r="AB220" s="135"/>
      <c r="AC220" s="135"/>
      <c r="AD220" s="135"/>
      <c r="AE220" s="135"/>
      <c r="AF220" s="135"/>
      <c r="AG220" s="135"/>
      <c r="AH220" s="135"/>
      <c r="AI220" s="135"/>
      <c r="AJ220" s="135"/>
      <c r="AK220" s="135"/>
    </row>
    <row r="221" spans="2:37" x14ac:dyDescent="0.25">
      <c r="B221" s="135"/>
      <c r="G221" s="135"/>
      <c r="H221" s="135"/>
      <c r="I221" s="135"/>
      <c r="J221" s="135"/>
      <c r="K221" s="135"/>
      <c r="L221" s="135"/>
      <c r="M221" s="135"/>
      <c r="N221" s="135"/>
      <c r="O221" s="135"/>
      <c r="P221" s="135"/>
      <c r="Q221" s="135"/>
      <c r="R221" s="135"/>
      <c r="S221" s="135"/>
      <c r="T221" s="135"/>
      <c r="U221" s="135"/>
      <c r="V221" s="135"/>
      <c r="W221" s="135"/>
      <c r="X221" s="135"/>
      <c r="Y221" s="135"/>
      <c r="Z221" s="135"/>
      <c r="AA221" s="135"/>
      <c r="AB221" s="135"/>
      <c r="AC221" s="135"/>
      <c r="AD221" s="135"/>
      <c r="AE221" s="135"/>
      <c r="AF221" s="135"/>
      <c r="AG221" s="135"/>
      <c r="AH221" s="135"/>
      <c r="AI221" s="135"/>
      <c r="AJ221" s="135"/>
      <c r="AK221" s="135"/>
    </row>
    <row r="222" spans="2:37" x14ac:dyDescent="0.25">
      <c r="B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35"/>
      <c r="AI222" s="135"/>
      <c r="AJ222" s="135"/>
      <c r="AK222" s="135"/>
    </row>
    <row r="223" spans="2:37" x14ac:dyDescent="0.25">
      <c r="B223" s="135"/>
      <c r="G223" s="135"/>
      <c r="H223" s="135"/>
      <c r="I223" s="135"/>
      <c r="J223" s="135"/>
      <c r="K223" s="135"/>
      <c r="L223" s="135"/>
      <c r="M223" s="135"/>
      <c r="N223" s="135"/>
      <c r="O223" s="135"/>
      <c r="P223" s="135"/>
      <c r="Q223" s="135"/>
      <c r="R223" s="135"/>
      <c r="S223" s="135"/>
      <c r="T223" s="135"/>
      <c r="U223" s="135"/>
      <c r="V223" s="135"/>
      <c r="W223" s="135"/>
      <c r="X223" s="135"/>
      <c r="Y223" s="135"/>
      <c r="Z223" s="135"/>
      <c r="AA223" s="135"/>
      <c r="AB223" s="135"/>
      <c r="AC223" s="135"/>
      <c r="AD223" s="135"/>
      <c r="AE223" s="135"/>
      <c r="AF223" s="135"/>
      <c r="AG223" s="135"/>
      <c r="AH223" s="135"/>
      <c r="AI223" s="135"/>
      <c r="AJ223" s="135"/>
      <c r="AK223" s="135"/>
    </row>
    <row r="224" spans="2:37" x14ac:dyDescent="0.25">
      <c r="B224" s="135"/>
      <c r="G224" s="135"/>
      <c r="H224" s="135"/>
      <c r="I224" s="135"/>
      <c r="J224" s="135"/>
      <c r="K224" s="135"/>
      <c r="L224" s="135"/>
      <c r="M224" s="135"/>
      <c r="N224" s="135"/>
      <c r="O224" s="135"/>
      <c r="P224" s="135"/>
      <c r="Q224" s="135"/>
      <c r="R224" s="135"/>
      <c r="S224" s="135"/>
      <c r="T224" s="135"/>
      <c r="U224" s="135"/>
      <c r="V224" s="135"/>
      <c r="W224" s="135"/>
      <c r="X224" s="135"/>
      <c r="Y224" s="135"/>
      <c r="Z224" s="135"/>
      <c r="AA224" s="135"/>
      <c r="AB224" s="135"/>
      <c r="AC224" s="135"/>
      <c r="AD224" s="135"/>
      <c r="AE224" s="135"/>
      <c r="AF224" s="135"/>
      <c r="AG224" s="135"/>
      <c r="AH224" s="135"/>
      <c r="AI224" s="135"/>
      <c r="AJ224" s="135"/>
      <c r="AK224" s="135"/>
    </row>
    <row r="225" spans="2:37" x14ac:dyDescent="0.25">
      <c r="B225" s="135"/>
      <c r="G225" s="135"/>
      <c r="H225" s="135"/>
      <c r="I225" s="135"/>
      <c r="J225" s="135"/>
      <c r="K225" s="135"/>
      <c r="L225" s="135"/>
      <c r="M225" s="135"/>
      <c r="N225" s="135"/>
      <c r="O225" s="135"/>
      <c r="P225" s="135"/>
      <c r="Q225" s="135"/>
      <c r="R225" s="135"/>
      <c r="S225" s="135"/>
      <c r="T225" s="135"/>
      <c r="U225" s="135"/>
      <c r="V225" s="135"/>
      <c r="W225" s="135"/>
      <c r="X225" s="135"/>
      <c r="Y225" s="135"/>
      <c r="Z225" s="135"/>
      <c r="AA225" s="135"/>
      <c r="AB225" s="135"/>
      <c r="AC225" s="135"/>
      <c r="AD225" s="135"/>
      <c r="AE225" s="135"/>
      <c r="AF225" s="135"/>
      <c r="AG225" s="135"/>
      <c r="AH225" s="135"/>
      <c r="AI225" s="135"/>
      <c r="AJ225" s="135"/>
      <c r="AK225" s="135"/>
    </row>
    <row r="226" spans="2:37" x14ac:dyDescent="0.25">
      <c r="B226" s="135"/>
      <c r="G226" s="135"/>
      <c r="H226" s="135"/>
      <c r="I226" s="135"/>
      <c r="J226" s="135"/>
      <c r="K226" s="135"/>
      <c r="L226" s="135"/>
      <c r="M226" s="135"/>
      <c r="N226" s="135"/>
      <c r="O226" s="135"/>
      <c r="P226" s="135"/>
      <c r="Q226" s="135"/>
      <c r="R226" s="135"/>
      <c r="S226" s="135"/>
      <c r="T226" s="135"/>
      <c r="U226" s="135"/>
      <c r="V226" s="135"/>
      <c r="W226" s="135"/>
      <c r="X226" s="135"/>
      <c r="Y226" s="135"/>
      <c r="Z226" s="135"/>
      <c r="AA226" s="135"/>
      <c r="AB226" s="135"/>
      <c r="AC226" s="135"/>
      <c r="AD226" s="135"/>
      <c r="AE226" s="135"/>
      <c r="AF226" s="135"/>
      <c r="AG226" s="135"/>
      <c r="AH226" s="135"/>
      <c r="AI226" s="135"/>
      <c r="AJ226" s="135"/>
      <c r="AK226" s="135"/>
    </row>
    <row r="227" spans="2:37" x14ac:dyDescent="0.25">
      <c r="B227" s="135"/>
      <c r="G227" s="135"/>
      <c r="H227" s="135"/>
      <c r="I227" s="135"/>
      <c r="J227" s="135"/>
      <c r="K227" s="135"/>
      <c r="L227" s="135"/>
      <c r="M227" s="135"/>
      <c r="N227" s="135"/>
      <c r="O227" s="135"/>
      <c r="P227" s="135"/>
      <c r="Q227" s="135"/>
      <c r="R227" s="135"/>
      <c r="S227" s="135"/>
      <c r="T227" s="135"/>
      <c r="U227" s="135"/>
      <c r="V227" s="135"/>
      <c r="W227" s="135"/>
      <c r="X227" s="135"/>
      <c r="Y227" s="135"/>
      <c r="Z227" s="135"/>
      <c r="AA227" s="135"/>
      <c r="AB227" s="135"/>
      <c r="AC227" s="135"/>
      <c r="AD227" s="135"/>
      <c r="AE227" s="135"/>
      <c r="AF227" s="135"/>
      <c r="AG227" s="135"/>
      <c r="AH227" s="135"/>
      <c r="AI227" s="135"/>
      <c r="AJ227" s="135"/>
      <c r="AK227" s="135"/>
    </row>
    <row r="228" spans="2:37" x14ac:dyDescent="0.25">
      <c r="B228" s="135"/>
      <c r="G228" s="135"/>
      <c r="H228" s="135"/>
      <c r="I228" s="135"/>
      <c r="J228" s="135"/>
      <c r="K228" s="135"/>
      <c r="L228" s="135"/>
      <c r="M228" s="135"/>
      <c r="N228" s="135"/>
      <c r="O228" s="135"/>
      <c r="P228" s="135"/>
      <c r="Q228" s="135"/>
      <c r="R228" s="135"/>
      <c r="S228" s="135"/>
      <c r="T228" s="135"/>
      <c r="U228" s="135"/>
      <c r="V228" s="135"/>
      <c r="W228" s="135"/>
      <c r="X228" s="135"/>
      <c r="Y228" s="135"/>
      <c r="Z228" s="135"/>
      <c r="AA228" s="135"/>
      <c r="AB228" s="135"/>
      <c r="AC228" s="135"/>
      <c r="AD228" s="135"/>
      <c r="AE228" s="135"/>
      <c r="AF228" s="135"/>
      <c r="AG228" s="135"/>
      <c r="AH228" s="135"/>
      <c r="AI228" s="135"/>
      <c r="AJ228" s="135"/>
      <c r="AK228" s="135"/>
    </row>
    <row r="229" spans="2:37" x14ac:dyDescent="0.25">
      <c r="B229" s="135"/>
      <c r="G229" s="135"/>
      <c r="H229" s="135"/>
      <c r="I229" s="135"/>
      <c r="J229" s="135"/>
      <c r="K229" s="135"/>
      <c r="L229" s="135"/>
      <c r="M229" s="135"/>
      <c r="N229" s="135"/>
      <c r="O229" s="135"/>
      <c r="P229" s="135"/>
      <c r="Q229" s="135"/>
      <c r="R229" s="135"/>
      <c r="S229" s="135"/>
      <c r="T229" s="135"/>
      <c r="U229" s="135"/>
      <c r="V229" s="135"/>
      <c r="W229" s="135"/>
      <c r="X229" s="135"/>
      <c r="Y229" s="135"/>
      <c r="Z229" s="135"/>
      <c r="AA229" s="135"/>
      <c r="AB229" s="135"/>
      <c r="AC229" s="135"/>
      <c r="AD229" s="135"/>
      <c r="AE229" s="135"/>
      <c r="AF229" s="135"/>
      <c r="AG229" s="135"/>
      <c r="AH229" s="135"/>
      <c r="AI229" s="135"/>
      <c r="AJ229" s="135"/>
      <c r="AK229" s="135"/>
    </row>
    <row r="230" spans="2:37" x14ac:dyDescent="0.25">
      <c r="B230" s="135"/>
      <c r="G230" s="135"/>
      <c r="H230" s="135"/>
      <c r="I230" s="135"/>
      <c r="J230" s="135"/>
      <c r="K230" s="135"/>
      <c r="L230" s="135"/>
      <c r="M230" s="135"/>
      <c r="N230" s="135"/>
      <c r="O230" s="135"/>
      <c r="P230" s="135"/>
      <c r="Q230" s="135"/>
      <c r="R230" s="135"/>
      <c r="S230" s="135"/>
      <c r="T230" s="135"/>
      <c r="U230" s="135"/>
      <c r="V230" s="135"/>
      <c r="W230" s="135"/>
      <c r="X230" s="135"/>
      <c r="Y230" s="135"/>
      <c r="Z230" s="135"/>
      <c r="AA230" s="135"/>
      <c r="AB230" s="135"/>
      <c r="AC230" s="135"/>
      <c r="AD230" s="135"/>
      <c r="AE230" s="135"/>
      <c r="AF230" s="135"/>
      <c r="AG230" s="135"/>
      <c r="AH230" s="135"/>
      <c r="AI230" s="135"/>
      <c r="AJ230" s="135"/>
      <c r="AK230" s="135"/>
    </row>
    <row r="231" spans="2:37" x14ac:dyDescent="0.25">
      <c r="B231" s="135"/>
      <c r="G231" s="135"/>
      <c r="H231" s="135"/>
      <c r="I231" s="135"/>
      <c r="J231" s="135"/>
      <c r="K231" s="135"/>
      <c r="L231" s="135"/>
      <c r="M231" s="135"/>
      <c r="N231" s="135"/>
      <c r="O231" s="135"/>
      <c r="P231" s="135"/>
      <c r="Q231" s="135"/>
      <c r="R231" s="135"/>
      <c r="S231" s="135"/>
      <c r="T231" s="135"/>
      <c r="U231" s="135"/>
      <c r="V231" s="135"/>
      <c r="W231" s="135"/>
      <c r="X231" s="135"/>
      <c r="Y231" s="135"/>
      <c r="Z231" s="135"/>
      <c r="AA231" s="135"/>
      <c r="AB231" s="135"/>
      <c r="AC231" s="135"/>
      <c r="AD231" s="135"/>
      <c r="AE231" s="135"/>
      <c r="AF231" s="135"/>
      <c r="AG231" s="135"/>
      <c r="AH231" s="135"/>
      <c r="AI231" s="135"/>
      <c r="AJ231" s="135"/>
      <c r="AK231" s="135"/>
    </row>
    <row r="232" spans="2:37" x14ac:dyDescent="0.25">
      <c r="B232" s="135"/>
      <c r="G232" s="135"/>
      <c r="H232" s="135"/>
      <c r="I232" s="135"/>
      <c r="J232" s="135"/>
      <c r="K232" s="135"/>
      <c r="L232" s="135"/>
      <c r="M232" s="135"/>
      <c r="N232" s="135"/>
      <c r="O232" s="135"/>
      <c r="P232" s="135"/>
      <c r="Q232" s="135"/>
      <c r="R232" s="135"/>
      <c r="S232" s="135"/>
      <c r="T232" s="135"/>
      <c r="U232" s="135"/>
      <c r="V232" s="135"/>
      <c r="W232" s="135"/>
      <c r="X232" s="135"/>
      <c r="Y232" s="135"/>
      <c r="Z232" s="135"/>
      <c r="AA232" s="135"/>
      <c r="AB232" s="135"/>
      <c r="AC232" s="135"/>
      <c r="AD232" s="135"/>
      <c r="AE232" s="135"/>
      <c r="AF232" s="135"/>
      <c r="AG232" s="135"/>
      <c r="AH232" s="135"/>
      <c r="AI232" s="135"/>
      <c r="AJ232" s="135"/>
      <c r="AK232" s="135"/>
    </row>
    <row r="233" spans="2:37" x14ac:dyDescent="0.25">
      <c r="B233" s="135"/>
      <c r="G233" s="135"/>
      <c r="H233" s="135"/>
      <c r="I233" s="135"/>
      <c r="J233" s="135"/>
      <c r="K233" s="135"/>
      <c r="L233" s="135"/>
      <c r="M233" s="135"/>
      <c r="N233" s="135"/>
      <c r="O233" s="135"/>
      <c r="P233" s="135"/>
      <c r="Q233" s="135"/>
      <c r="R233" s="135"/>
      <c r="S233" s="135"/>
      <c r="T233" s="135"/>
      <c r="U233" s="135"/>
      <c r="V233" s="135"/>
      <c r="W233" s="135"/>
      <c r="X233" s="135"/>
      <c r="Y233" s="135"/>
      <c r="Z233" s="135"/>
      <c r="AA233" s="135"/>
      <c r="AB233" s="135"/>
      <c r="AC233" s="135"/>
      <c r="AD233" s="135"/>
      <c r="AE233" s="135"/>
      <c r="AF233" s="135"/>
      <c r="AG233" s="135"/>
      <c r="AH233" s="135"/>
      <c r="AI233" s="135"/>
      <c r="AJ233" s="135"/>
      <c r="AK233" s="135"/>
    </row>
    <row r="234" spans="2:37" x14ac:dyDescent="0.25">
      <c r="B234" s="135"/>
      <c r="G234" s="135"/>
      <c r="H234" s="135"/>
      <c r="I234" s="135"/>
      <c r="J234" s="135"/>
      <c r="K234" s="135"/>
      <c r="L234" s="135"/>
      <c r="M234" s="135"/>
      <c r="N234" s="135"/>
      <c r="O234" s="135"/>
      <c r="P234" s="135"/>
      <c r="Q234" s="135"/>
      <c r="R234" s="135"/>
      <c r="S234" s="135"/>
      <c r="T234" s="135"/>
      <c r="U234" s="135"/>
      <c r="V234" s="135"/>
      <c r="W234" s="135"/>
      <c r="X234" s="135"/>
      <c r="Y234" s="135"/>
      <c r="Z234" s="135"/>
      <c r="AA234" s="135"/>
      <c r="AB234" s="135"/>
      <c r="AC234" s="135"/>
      <c r="AD234" s="135"/>
      <c r="AE234" s="135"/>
      <c r="AF234" s="135"/>
      <c r="AG234" s="135"/>
      <c r="AH234" s="135"/>
      <c r="AI234" s="135"/>
      <c r="AJ234" s="135"/>
      <c r="AK234" s="135"/>
    </row>
    <row r="235" spans="2:37" x14ac:dyDescent="0.25">
      <c r="B235" s="135"/>
      <c r="G235" s="135"/>
      <c r="H235" s="135"/>
      <c r="I235" s="135"/>
      <c r="J235" s="135"/>
      <c r="K235" s="135"/>
      <c r="L235" s="135"/>
      <c r="M235" s="135"/>
      <c r="N235" s="135"/>
      <c r="O235" s="135"/>
      <c r="P235" s="135"/>
      <c r="Q235" s="135"/>
      <c r="R235" s="135"/>
      <c r="S235" s="135"/>
      <c r="T235" s="135"/>
      <c r="U235" s="135"/>
      <c r="V235" s="135"/>
      <c r="W235" s="135"/>
      <c r="X235" s="135"/>
      <c r="Y235" s="135"/>
      <c r="Z235" s="135"/>
      <c r="AA235" s="135"/>
      <c r="AB235" s="135"/>
      <c r="AC235" s="135"/>
      <c r="AD235" s="135"/>
      <c r="AE235" s="135"/>
      <c r="AF235" s="135"/>
      <c r="AG235" s="135"/>
      <c r="AH235" s="135"/>
      <c r="AI235" s="135"/>
      <c r="AJ235" s="135"/>
      <c r="AK235" s="135"/>
    </row>
    <row r="236" spans="2:37" x14ac:dyDescent="0.25">
      <c r="B236" s="135"/>
      <c r="G236" s="135"/>
      <c r="H236" s="135"/>
      <c r="I236" s="135"/>
      <c r="J236" s="135"/>
      <c r="K236" s="135"/>
      <c r="L236" s="135"/>
      <c r="M236" s="135"/>
      <c r="N236" s="135"/>
      <c r="O236" s="135"/>
      <c r="P236" s="135"/>
      <c r="Q236" s="135"/>
      <c r="R236" s="135"/>
      <c r="S236" s="135"/>
      <c r="T236" s="135"/>
      <c r="U236" s="135"/>
      <c r="V236" s="135"/>
      <c r="W236" s="135"/>
      <c r="X236" s="135"/>
      <c r="Y236" s="135"/>
      <c r="Z236" s="135"/>
      <c r="AA236" s="135"/>
      <c r="AB236" s="135"/>
      <c r="AC236" s="135"/>
      <c r="AD236" s="135"/>
      <c r="AE236" s="135"/>
      <c r="AF236" s="135"/>
      <c r="AG236" s="135"/>
      <c r="AH236" s="135"/>
      <c r="AI236" s="135"/>
      <c r="AJ236" s="135"/>
      <c r="AK236" s="135"/>
    </row>
    <row r="237" spans="2:37" x14ac:dyDescent="0.25">
      <c r="B237" s="135"/>
      <c r="G237" s="135"/>
      <c r="H237" s="135"/>
      <c r="I237" s="135"/>
      <c r="J237" s="135"/>
      <c r="K237" s="135"/>
      <c r="L237" s="135"/>
      <c r="M237" s="135"/>
      <c r="N237" s="135"/>
      <c r="O237" s="135"/>
      <c r="P237" s="135"/>
      <c r="Q237" s="135"/>
      <c r="R237" s="135"/>
      <c r="S237" s="135"/>
      <c r="T237" s="135"/>
      <c r="U237" s="135"/>
      <c r="V237" s="135"/>
      <c r="W237" s="135"/>
      <c r="X237" s="135"/>
      <c r="Y237" s="135"/>
      <c r="Z237" s="135"/>
      <c r="AA237" s="135"/>
      <c r="AB237" s="135"/>
      <c r="AC237" s="135"/>
      <c r="AD237" s="135"/>
      <c r="AE237" s="135"/>
      <c r="AF237" s="135"/>
      <c r="AG237" s="135"/>
      <c r="AH237" s="135"/>
      <c r="AI237" s="135"/>
      <c r="AJ237" s="135"/>
      <c r="AK237" s="135"/>
    </row>
    <row r="238" spans="2:37" x14ac:dyDescent="0.25">
      <c r="B238" s="135"/>
      <c r="G238" s="135"/>
      <c r="H238" s="135"/>
      <c r="I238" s="135"/>
      <c r="J238" s="135"/>
      <c r="K238" s="135"/>
      <c r="L238" s="135"/>
      <c r="M238" s="135"/>
      <c r="N238" s="135"/>
      <c r="O238" s="135"/>
      <c r="P238" s="135"/>
      <c r="Q238" s="135"/>
      <c r="R238" s="135"/>
      <c r="S238" s="135"/>
      <c r="T238" s="135"/>
      <c r="U238" s="135"/>
      <c r="V238" s="135"/>
      <c r="W238" s="135"/>
      <c r="X238" s="135"/>
      <c r="Y238" s="135"/>
      <c r="Z238" s="135"/>
      <c r="AA238" s="135"/>
      <c r="AB238" s="135"/>
      <c r="AC238" s="135"/>
      <c r="AD238" s="135"/>
      <c r="AE238" s="135"/>
      <c r="AF238" s="135"/>
      <c r="AG238" s="135"/>
      <c r="AH238" s="135"/>
      <c r="AI238" s="135"/>
      <c r="AJ238" s="135"/>
      <c r="AK238" s="135"/>
    </row>
    <row r="239" spans="2:37" x14ac:dyDescent="0.25">
      <c r="B239" s="135"/>
      <c r="G239" s="135"/>
      <c r="H239" s="135"/>
      <c r="I239" s="135"/>
      <c r="J239" s="135"/>
      <c r="K239" s="135"/>
      <c r="L239" s="135"/>
      <c r="M239" s="135"/>
      <c r="N239" s="135"/>
      <c r="O239" s="135"/>
      <c r="P239" s="135"/>
      <c r="Q239" s="135"/>
      <c r="R239" s="135"/>
      <c r="S239" s="135"/>
      <c r="T239" s="135"/>
      <c r="U239" s="135"/>
      <c r="V239" s="135"/>
      <c r="W239" s="135"/>
      <c r="X239" s="135"/>
      <c r="Y239" s="135"/>
      <c r="Z239" s="135"/>
      <c r="AA239" s="135"/>
      <c r="AB239" s="135"/>
      <c r="AC239" s="135"/>
      <c r="AD239" s="135"/>
      <c r="AE239" s="135"/>
      <c r="AF239" s="135"/>
      <c r="AG239" s="135"/>
      <c r="AH239" s="135"/>
      <c r="AI239" s="135"/>
      <c r="AJ239" s="135"/>
      <c r="AK239" s="135"/>
    </row>
    <row r="240" spans="2:37" x14ac:dyDescent="0.25">
      <c r="B240" s="135"/>
      <c r="G240" s="135"/>
      <c r="H240" s="135"/>
      <c r="I240" s="135"/>
      <c r="J240" s="135"/>
      <c r="K240" s="135"/>
      <c r="L240" s="135"/>
      <c r="M240" s="135"/>
      <c r="N240" s="135"/>
      <c r="O240" s="135"/>
      <c r="P240" s="135"/>
      <c r="Q240" s="135"/>
      <c r="R240" s="135"/>
      <c r="S240" s="135"/>
      <c r="T240" s="135"/>
      <c r="U240" s="135"/>
      <c r="V240" s="135"/>
      <c r="W240" s="135"/>
      <c r="X240" s="135"/>
      <c r="Y240" s="135"/>
      <c r="Z240" s="135"/>
      <c r="AA240" s="135"/>
      <c r="AB240" s="135"/>
      <c r="AC240" s="135"/>
      <c r="AD240" s="135"/>
      <c r="AE240" s="135"/>
      <c r="AF240" s="135"/>
      <c r="AG240" s="135"/>
      <c r="AH240" s="135"/>
      <c r="AI240" s="135"/>
      <c r="AJ240" s="135"/>
      <c r="AK240" s="135"/>
    </row>
    <row r="241" spans="2:37" x14ac:dyDescent="0.25">
      <c r="B241" s="135"/>
      <c r="G241" s="135"/>
      <c r="H241" s="135"/>
      <c r="I241" s="135"/>
      <c r="J241" s="135"/>
      <c r="K241" s="135"/>
      <c r="L241" s="135"/>
      <c r="M241" s="135"/>
      <c r="N241" s="135"/>
      <c r="O241" s="135"/>
      <c r="P241" s="135"/>
      <c r="Q241" s="135"/>
      <c r="R241" s="135"/>
      <c r="S241" s="135"/>
      <c r="T241" s="135"/>
      <c r="U241" s="135"/>
      <c r="V241" s="135"/>
      <c r="W241" s="135"/>
      <c r="X241" s="135"/>
      <c r="Y241" s="135"/>
      <c r="Z241" s="135"/>
      <c r="AA241" s="135"/>
      <c r="AB241" s="135"/>
      <c r="AC241" s="135"/>
      <c r="AD241" s="135"/>
      <c r="AE241" s="135"/>
      <c r="AF241" s="135"/>
      <c r="AG241" s="135"/>
      <c r="AH241" s="135"/>
      <c r="AI241" s="135"/>
      <c r="AJ241" s="135"/>
      <c r="AK241" s="135"/>
    </row>
    <row r="242" spans="2:37" x14ac:dyDescent="0.25">
      <c r="B242" s="135"/>
      <c r="G242" s="135"/>
      <c r="H242" s="135"/>
      <c r="I242" s="135"/>
      <c r="J242" s="135"/>
      <c r="K242" s="135"/>
      <c r="L242" s="135"/>
      <c r="M242" s="135"/>
      <c r="N242" s="135"/>
      <c r="O242" s="135"/>
      <c r="P242" s="135"/>
      <c r="Q242" s="135"/>
      <c r="R242" s="135"/>
      <c r="S242" s="135"/>
      <c r="T242" s="135"/>
      <c r="U242" s="135"/>
      <c r="V242" s="135"/>
      <c r="W242" s="135"/>
      <c r="X242" s="135"/>
      <c r="Y242" s="135"/>
      <c r="Z242" s="135"/>
      <c r="AA242" s="135"/>
      <c r="AB242" s="135"/>
      <c r="AC242" s="135"/>
      <c r="AD242" s="135"/>
      <c r="AE242" s="135"/>
      <c r="AF242" s="135"/>
      <c r="AG242" s="135"/>
      <c r="AH242" s="135"/>
      <c r="AI242" s="135"/>
      <c r="AJ242" s="135"/>
      <c r="AK242" s="135"/>
    </row>
    <row r="243" spans="2:37" x14ac:dyDescent="0.25">
      <c r="B243" s="135"/>
      <c r="G243" s="135"/>
      <c r="H243" s="135"/>
      <c r="I243" s="135"/>
      <c r="J243" s="135"/>
      <c r="K243" s="135"/>
      <c r="L243" s="135"/>
      <c r="M243" s="135"/>
      <c r="N243" s="135"/>
      <c r="O243" s="135"/>
      <c r="P243" s="135"/>
      <c r="Q243" s="135"/>
      <c r="R243" s="135"/>
      <c r="S243" s="135"/>
      <c r="T243" s="135"/>
      <c r="U243" s="135"/>
      <c r="V243" s="135"/>
      <c r="W243" s="135"/>
      <c r="X243" s="135"/>
      <c r="Y243" s="135"/>
      <c r="Z243" s="135"/>
      <c r="AA243" s="135"/>
      <c r="AB243" s="135"/>
      <c r="AC243" s="135"/>
      <c r="AD243" s="135"/>
      <c r="AE243" s="135"/>
      <c r="AF243" s="135"/>
      <c r="AG243" s="135"/>
      <c r="AH243" s="135"/>
      <c r="AI243" s="135"/>
      <c r="AJ243" s="135"/>
      <c r="AK243" s="135"/>
    </row>
    <row r="244" spans="2:37" x14ac:dyDescent="0.25">
      <c r="B244" s="135"/>
      <c r="G244" s="135"/>
      <c r="H244" s="135"/>
      <c r="I244" s="135"/>
      <c r="J244" s="135"/>
      <c r="K244" s="135"/>
      <c r="L244" s="135"/>
      <c r="M244" s="135"/>
      <c r="N244" s="135"/>
      <c r="O244" s="135"/>
      <c r="P244" s="135"/>
      <c r="Q244" s="135"/>
      <c r="R244" s="135"/>
      <c r="S244" s="135"/>
      <c r="T244" s="135"/>
      <c r="U244" s="135"/>
      <c r="V244" s="135"/>
      <c r="W244" s="135"/>
      <c r="X244" s="135"/>
      <c r="Y244" s="135"/>
      <c r="Z244" s="135"/>
      <c r="AA244" s="135"/>
      <c r="AB244" s="135"/>
      <c r="AC244" s="135"/>
      <c r="AD244" s="135"/>
      <c r="AE244" s="135"/>
      <c r="AF244" s="135"/>
      <c r="AG244" s="135"/>
      <c r="AH244" s="135"/>
      <c r="AI244" s="135"/>
      <c r="AJ244" s="135"/>
      <c r="AK244" s="135"/>
    </row>
    <row r="245" spans="2:37" x14ac:dyDescent="0.25">
      <c r="B245" s="135"/>
      <c r="G245" s="135"/>
      <c r="H245" s="135"/>
      <c r="I245" s="135"/>
      <c r="J245" s="135"/>
      <c r="K245" s="135"/>
      <c r="L245" s="135"/>
      <c r="M245" s="135"/>
      <c r="N245" s="135"/>
      <c r="O245" s="135"/>
      <c r="P245" s="135"/>
      <c r="Q245" s="135"/>
      <c r="R245" s="135"/>
      <c r="S245" s="135"/>
      <c r="T245" s="135"/>
      <c r="U245" s="135"/>
      <c r="V245" s="135"/>
      <c r="W245" s="135"/>
      <c r="X245" s="135"/>
      <c r="Y245" s="135"/>
      <c r="Z245" s="135"/>
      <c r="AA245" s="135"/>
      <c r="AB245" s="135"/>
      <c r="AC245" s="135"/>
      <c r="AD245" s="135"/>
      <c r="AE245" s="135"/>
      <c r="AF245" s="135"/>
      <c r="AG245" s="135"/>
      <c r="AH245" s="135"/>
      <c r="AI245" s="135"/>
      <c r="AJ245" s="135"/>
      <c r="AK245" s="135"/>
    </row>
    <row r="246" spans="2:37" x14ac:dyDescent="0.25">
      <c r="B246" s="135"/>
      <c r="G246" s="135"/>
      <c r="H246" s="135"/>
      <c r="I246" s="135"/>
      <c r="J246" s="135"/>
      <c r="K246" s="135"/>
      <c r="L246" s="135"/>
      <c r="M246" s="135"/>
      <c r="N246" s="135"/>
      <c r="O246" s="135"/>
      <c r="P246" s="135"/>
      <c r="Q246" s="135"/>
      <c r="R246" s="135"/>
      <c r="S246" s="135"/>
      <c r="T246" s="135"/>
      <c r="U246" s="135"/>
      <c r="V246" s="135"/>
      <c r="W246" s="135"/>
      <c r="X246" s="135"/>
      <c r="Y246" s="135"/>
      <c r="Z246" s="135"/>
      <c r="AA246" s="135"/>
      <c r="AB246" s="135"/>
      <c r="AC246" s="135"/>
      <c r="AD246" s="135"/>
      <c r="AE246" s="135"/>
      <c r="AF246" s="135"/>
      <c r="AG246" s="135"/>
      <c r="AH246" s="135"/>
      <c r="AI246" s="135"/>
      <c r="AJ246" s="135"/>
      <c r="AK246" s="135"/>
    </row>
    <row r="247" spans="2:37" x14ac:dyDescent="0.25">
      <c r="B247" s="135"/>
      <c r="G247" s="135"/>
      <c r="H247" s="135"/>
      <c r="I247" s="135"/>
      <c r="J247" s="135"/>
      <c r="K247" s="135"/>
      <c r="L247" s="135"/>
      <c r="M247" s="135"/>
      <c r="N247" s="135"/>
      <c r="O247" s="135"/>
      <c r="P247" s="135"/>
      <c r="Q247" s="135"/>
      <c r="R247" s="135"/>
      <c r="S247" s="135"/>
      <c r="T247" s="135"/>
      <c r="U247" s="135"/>
      <c r="V247" s="135"/>
      <c r="W247" s="135"/>
      <c r="X247" s="135"/>
      <c r="Y247" s="135"/>
      <c r="Z247" s="135"/>
      <c r="AA247" s="135"/>
      <c r="AB247" s="135"/>
      <c r="AC247" s="135"/>
      <c r="AD247" s="135"/>
      <c r="AE247" s="135"/>
      <c r="AF247" s="135"/>
      <c r="AG247" s="135"/>
      <c r="AH247" s="135"/>
      <c r="AI247" s="135"/>
      <c r="AJ247" s="135"/>
      <c r="AK247" s="135"/>
    </row>
    <row r="248" spans="2:37" x14ac:dyDescent="0.25">
      <c r="B248" s="135"/>
      <c r="G248" s="135"/>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row>
    <row r="249" spans="2:37" x14ac:dyDescent="0.25">
      <c r="B249" s="135"/>
      <c r="G249" s="135"/>
      <c r="H249" s="135"/>
      <c r="I249" s="135"/>
      <c r="J249" s="135"/>
      <c r="K249" s="135"/>
      <c r="L249" s="135"/>
      <c r="M249" s="135"/>
      <c r="N249" s="135"/>
      <c r="O249" s="135"/>
      <c r="P249" s="135"/>
      <c r="Q249" s="135"/>
      <c r="R249" s="135"/>
      <c r="S249" s="135"/>
      <c r="T249" s="135"/>
      <c r="U249" s="135"/>
      <c r="V249" s="135"/>
      <c r="W249" s="135"/>
      <c r="X249" s="135"/>
      <c r="Y249" s="135"/>
      <c r="Z249" s="135"/>
      <c r="AA249" s="135"/>
      <c r="AB249" s="135"/>
      <c r="AC249" s="135"/>
      <c r="AD249" s="135"/>
      <c r="AE249" s="135"/>
      <c r="AF249" s="135"/>
      <c r="AG249" s="135"/>
      <c r="AH249" s="135"/>
      <c r="AI249" s="135"/>
      <c r="AJ249" s="135"/>
      <c r="AK249" s="135"/>
    </row>
    <row r="250" spans="2:37" x14ac:dyDescent="0.25">
      <c r="B250" s="135"/>
      <c r="G250" s="135"/>
      <c r="H250" s="135"/>
      <c r="I250" s="135"/>
      <c r="J250" s="135"/>
      <c r="K250" s="135"/>
      <c r="L250" s="135"/>
      <c r="M250" s="135"/>
      <c r="N250" s="135"/>
      <c r="O250" s="135"/>
      <c r="P250" s="135"/>
      <c r="Q250" s="135"/>
      <c r="R250" s="135"/>
      <c r="S250" s="135"/>
      <c r="T250" s="135"/>
      <c r="U250" s="135"/>
      <c r="V250" s="135"/>
      <c r="W250" s="135"/>
      <c r="X250" s="135"/>
      <c r="Y250" s="135"/>
      <c r="Z250" s="135"/>
      <c r="AA250" s="135"/>
      <c r="AB250" s="135"/>
      <c r="AC250" s="135"/>
      <c r="AD250" s="135"/>
      <c r="AE250" s="135"/>
      <c r="AF250" s="135"/>
      <c r="AG250" s="135"/>
      <c r="AH250" s="135"/>
      <c r="AI250" s="135"/>
      <c r="AJ250" s="135"/>
      <c r="AK250" s="135"/>
    </row>
    <row r="251" spans="2:37" x14ac:dyDescent="0.25">
      <c r="B251" s="135"/>
      <c r="G251" s="135"/>
      <c r="H251" s="135"/>
      <c r="I251" s="135"/>
      <c r="J251" s="135"/>
      <c r="K251" s="135"/>
      <c r="L251" s="135"/>
      <c r="M251" s="135"/>
      <c r="N251" s="135"/>
      <c r="O251" s="135"/>
      <c r="P251" s="135"/>
      <c r="Q251" s="135"/>
      <c r="R251" s="135"/>
      <c r="S251" s="135"/>
      <c r="T251" s="135"/>
      <c r="U251" s="135"/>
      <c r="V251" s="135"/>
      <c r="W251" s="135"/>
      <c r="X251" s="135"/>
      <c r="Y251" s="135"/>
      <c r="Z251" s="135"/>
      <c r="AA251" s="135"/>
      <c r="AB251" s="135"/>
      <c r="AC251" s="135"/>
      <c r="AD251" s="135"/>
      <c r="AE251" s="135"/>
      <c r="AF251" s="135"/>
      <c r="AG251" s="135"/>
      <c r="AH251" s="135"/>
      <c r="AI251" s="135"/>
      <c r="AJ251" s="135"/>
      <c r="AK251" s="135"/>
    </row>
    <row r="252" spans="2:37" x14ac:dyDescent="0.25">
      <c r="B252" s="135"/>
      <c r="G252" s="135"/>
      <c r="H252" s="135"/>
      <c r="I252" s="135"/>
      <c r="J252" s="135"/>
      <c r="K252" s="135"/>
      <c r="L252" s="135"/>
      <c r="M252" s="135"/>
      <c r="N252" s="135"/>
      <c r="O252" s="135"/>
      <c r="P252" s="135"/>
      <c r="Q252" s="135"/>
      <c r="R252" s="135"/>
      <c r="S252" s="135"/>
      <c r="T252" s="135"/>
      <c r="U252" s="135"/>
      <c r="V252" s="135"/>
      <c r="W252" s="135"/>
      <c r="X252" s="135"/>
      <c r="Y252" s="135"/>
      <c r="Z252" s="135"/>
      <c r="AA252" s="135"/>
      <c r="AB252" s="135"/>
      <c r="AC252" s="135"/>
      <c r="AD252" s="135"/>
      <c r="AE252" s="135"/>
      <c r="AF252" s="135"/>
      <c r="AG252" s="135"/>
      <c r="AH252" s="135"/>
      <c r="AI252" s="135"/>
      <c r="AJ252" s="135"/>
      <c r="AK252" s="135"/>
    </row>
    <row r="253" spans="2:37" x14ac:dyDescent="0.25">
      <c r="B253" s="135"/>
      <c r="G253" s="135"/>
      <c r="H253" s="135"/>
      <c r="I253" s="135"/>
      <c r="J253" s="135"/>
      <c r="K253" s="135"/>
      <c r="L253" s="135"/>
      <c r="M253" s="135"/>
      <c r="N253" s="135"/>
      <c r="O253" s="135"/>
      <c r="P253" s="135"/>
      <c r="Q253" s="135"/>
      <c r="R253" s="135"/>
      <c r="S253" s="135"/>
      <c r="T253" s="135"/>
      <c r="U253" s="135"/>
      <c r="V253" s="135"/>
      <c r="W253" s="135"/>
      <c r="X253" s="135"/>
      <c r="Y253" s="135"/>
      <c r="Z253" s="135"/>
      <c r="AA253" s="135"/>
      <c r="AB253" s="135"/>
      <c r="AC253" s="135"/>
      <c r="AD253" s="135"/>
      <c r="AE253" s="135"/>
      <c r="AF253" s="135"/>
      <c r="AG253" s="135"/>
      <c r="AH253" s="135"/>
      <c r="AI253" s="135"/>
      <c r="AJ253" s="135"/>
      <c r="AK253" s="135"/>
    </row>
    <row r="254" spans="2:37" x14ac:dyDescent="0.25">
      <c r="B254" s="135"/>
      <c r="G254" s="135"/>
      <c r="H254" s="135"/>
      <c r="I254" s="135"/>
      <c r="J254" s="135"/>
      <c r="K254" s="135"/>
      <c r="L254" s="135"/>
      <c r="M254" s="135"/>
      <c r="N254" s="135"/>
      <c r="O254" s="135"/>
      <c r="P254" s="135"/>
      <c r="Q254" s="135"/>
      <c r="R254" s="135"/>
      <c r="S254" s="135"/>
      <c r="T254" s="135"/>
      <c r="U254" s="135"/>
      <c r="V254" s="135"/>
      <c r="W254" s="135"/>
      <c r="X254" s="135"/>
      <c r="Y254" s="135"/>
      <c r="Z254" s="135"/>
      <c r="AA254" s="135"/>
      <c r="AB254" s="135"/>
      <c r="AC254" s="135"/>
      <c r="AD254" s="135"/>
      <c r="AE254" s="135"/>
      <c r="AF254" s="135"/>
      <c r="AG254" s="135"/>
      <c r="AH254" s="135"/>
      <c r="AI254" s="135"/>
      <c r="AJ254" s="135"/>
      <c r="AK254" s="135"/>
    </row>
    <row r="255" spans="2:37" x14ac:dyDescent="0.25">
      <c r="B255" s="135"/>
      <c r="G255" s="135"/>
      <c r="H255" s="135"/>
      <c r="I255" s="135"/>
      <c r="J255" s="135"/>
      <c r="K255" s="135"/>
      <c r="L255" s="135"/>
      <c r="M255" s="135"/>
      <c r="N255" s="135"/>
      <c r="O255" s="135"/>
      <c r="P255" s="135"/>
      <c r="Q255" s="135"/>
      <c r="R255" s="135"/>
      <c r="S255" s="135"/>
      <c r="T255" s="135"/>
      <c r="U255" s="135"/>
      <c r="V255" s="135"/>
      <c r="W255" s="135"/>
      <c r="X255" s="135"/>
      <c r="Y255" s="135"/>
      <c r="Z255" s="135"/>
      <c r="AA255" s="135"/>
      <c r="AB255" s="135"/>
      <c r="AC255" s="135"/>
      <c r="AD255" s="135"/>
      <c r="AE255" s="135"/>
      <c r="AF255" s="135"/>
      <c r="AG255" s="135"/>
      <c r="AH255" s="135"/>
      <c r="AI255" s="135"/>
      <c r="AJ255" s="135"/>
      <c r="AK255" s="135"/>
    </row>
    <row r="256" spans="2:37" x14ac:dyDescent="0.25">
      <c r="B256" s="135"/>
      <c r="G256" s="135"/>
      <c r="H256" s="135"/>
      <c r="I256" s="135"/>
      <c r="J256" s="135"/>
      <c r="K256" s="135"/>
      <c r="L256" s="135"/>
      <c r="M256" s="135"/>
      <c r="N256" s="135"/>
      <c r="O256" s="135"/>
      <c r="P256" s="135"/>
      <c r="Q256" s="135"/>
      <c r="R256" s="135"/>
      <c r="S256" s="135"/>
      <c r="T256" s="135"/>
      <c r="U256" s="135"/>
      <c r="V256" s="135"/>
      <c r="W256" s="135"/>
      <c r="X256" s="135"/>
      <c r="Y256" s="135"/>
      <c r="Z256" s="135"/>
      <c r="AA256" s="135"/>
      <c r="AB256" s="135"/>
      <c r="AC256" s="135"/>
      <c r="AD256" s="135"/>
      <c r="AE256" s="135"/>
      <c r="AF256" s="135"/>
      <c r="AG256" s="135"/>
      <c r="AH256" s="135"/>
      <c r="AI256" s="135"/>
      <c r="AJ256" s="135"/>
      <c r="AK256" s="135"/>
    </row>
    <row r="257" spans="2:37" x14ac:dyDescent="0.25">
      <c r="B257" s="135"/>
      <c r="G257" s="135"/>
      <c r="H257" s="135"/>
      <c r="I257" s="135"/>
      <c r="J257" s="135"/>
      <c r="K257" s="135"/>
      <c r="L257" s="135"/>
      <c r="M257" s="135"/>
      <c r="N257" s="135"/>
      <c r="O257" s="135"/>
      <c r="P257" s="135"/>
      <c r="Q257" s="135"/>
      <c r="R257" s="135"/>
      <c r="S257" s="135"/>
      <c r="T257" s="135"/>
      <c r="U257" s="135"/>
      <c r="V257" s="135"/>
      <c r="W257" s="135"/>
      <c r="X257" s="135"/>
      <c r="Y257" s="135"/>
      <c r="Z257" s="135"/>
      <c r="AA257" s="135"/>
      <c r="AB257" s="135"/>
      <c r="AC257" s="135"/>
      <c r="AD257" s="135"/>
      <c r="AE257" s="135"/>
      <c r="AF257" s="135"/>
      <c r="AG257" s="135"/>
      <c r="AH257" s="135"/>
      <c r="AI257" s="135"/>
      <c r="AJ257" s="135"/>
      <c r="AK257" s="135"/>
    </row>
    <row r="258" spans="2:37" x14ac:dyDescent="0.25">
      <c r="B258" s="135"/>
      <c r="G258" s="135"/>
      <c r="H258" s="135"/>
      <c r="I258" s="135"/>
      <c r="J258" s="135"/>
      <c r="K258" s="135"/>
      <c r="L258" s="135"/>
      <c r="M258" s="135"/>
      <c r="N258" s="135"/>
      <c r="O258" s="135"/>
      <c r="P258" s="135"/>
      <c r="Q258" s="135"/>
      <c r="R258" s="135"/>
      <c r="S258" s="135"/>
      <c r="T258" s="135"/>
      <c r="U258" s="135"/>
      <c r="V258" s="135"/>
      <c r="W258" s="135"/>
      <c r="X258" s="135"/>
      <c r="Y258" s="135"/>
      <c r="Z258" s="135"/>
      <c r="AA258" s="135"/>
      <c r="AB258" s="135"/>
      <c r="AC258" s="135"/>
      <c r="AD258" s="135"/>
      <c r="AE258" s="135"/>
      <c r="AF258" s="135"/>
      <c r="AG258" s="135"/>
      <c r="AH258" s="135"/>
      <c r="AI258" s="135"/>
      <c r="AJ258" s="135"/>
      <c r="AK258" s="135"/>
    </row>
    <row r="259" spans="2:37" x14ac:dyDescent="0.25">
      <c r="B259" s="135"/>
      <c r="G259" s="135"/>
      <c r="H259" s="135"/>
      <c r="I259" s="135"/>
      <c r="J259" s="135"/>
      <c r="K259" s="135"/>
      <c r="L259" s="135"/>
      <c r="M259" s="135"/>
      <c r="N259" s="135"/>
      <c r="O259" s="135"/>
      <c r="P259" s="135"/>
      <c r="Q259" s="135"/>
      <c r="R259" s="135"/>
      <c r="S259" s="135"/>
      <c r="T259" s="135"/>
      <c r="U259" s="135"/>
      <c r="V259" s="135"/>
      <c r="W259" s="135"/>
      <c r="X259" s="135"/>
      <c r="Y259" s="135"/>
      <c r="Z259" s="135"/>
      <c r="AA259" s="135"/>
      <c r="AB259" s="135"/>
      <c r="AC259" s="135"/>
      <c r="AD259" s="135"/>
      <c r="AE259" s="135"/>
      <c r="AF259" s="135"/>
      <c r="AG259" s="135"/>
      <c r="AH259" s="135"/>
      <c r="AI259" s="135"/>
      <c r="AJ259" s="135"/>
      <c r="AK259" s="135"/>
    </row>
    <row r="260" spans="2:37" x14ac:dyDescent="0.25">
      <c r="B260" s="135"/>
      <c r="G260" s="135"/>
      <c r="H260" s="135"/>
      <c r="I260" s="135"/>
      <c r="J260" s="135"/>
      <c r="K260" s="135"/>
      <c r="L260" s="135"/>
      <c r="M260" s="135"/>
      <c r="N260" s="135"/>
      <c r="O260" s="135"/>
      <c r="P260" s="135"/>
      <c r="Q260" s="135"/>
      <c r="R260" s="135"/>
      <c r="S260" s="135"/>
      <c r="T260" s="135"/>
      <c r="U260" s="135"/>
      <c r="V260" s="135"/>
      <c r="W260" s="135"/>
      <c r="X260" s="135"/>
      <c r="Y260" s="135"/>
      <c r="Z260" s="135"/>
      <c r="AA260" s="135"/>
      <c r="AB260" s="135"/>
      <c r="AC260" s="135"/>
      <c r="AD260" s="135"/>
      <c r="AE260" s="135"/>
      <c r="AF260" s="135"/>
      <c r="AG260" s="135"/>
      <c r="AH260" s="135"/>
      <c r="AI260" s="135"/>
      <c r="AJ260" s="135"/>
      <c r="AK260" s="135"/>
    </row>
    <row r="261" spans="2:37" x14ac:dyDescent="0.25">
      <c r="B261" s="135"/>
      <c r="G261" s="135"/>
      <c r="H261" s="135"/>
      <c r="I261" s="135"/>
      <c r="J261" s="135"/>
      <c r="K261" s="135"/>
      <c r="L261" s="135"/>
      <c r="M261" s="135"/>
      <c r="N261" s="135"/>
      <c r="O261" s="135"/>
      <c r="P261" s="135"/>
      <c r="Q261" s="135"/>
      <c r="R261" s="135"/>
      <c r="S261" s="135"/>
      <c r="T261" s="135"/>
      <c r="U261" s="135"/>
      <c r="V261" s="135"/>
      <c r="W261" s="135"/>
      <c r="X261" s="135"/>
      <c r="Y261" s="135"/>
      <c r="Z261" s="135"/>
      <c r="AA261" s="135"/>
      <c r="AB261" s="135"/>
      <c r="AC261" s="135"/>
      <c r="AD261" s="135"/>
      <c r="AE261" s="135"/>
      <c r="AF261" s="135"/>
      <c r="AG261" s="135"/>
      <c r="AH261" s="135"/>
      <c r="AI261" s="135"/>
      <c r="AJ261" s="135"/>
      <c r="AK261" s="135"/>
    </row>
    <row r="262" spans="2:37" x14ac:dyDescent="0.25">
      <c r="B262" s="135"/>
      <c r="G262" s="135"/>
      <c r="H262" s="135"/>
      <c r="I262" s="135"/>
      <c r="J262" s="135"/>
      <c r="K262" s="135"/>
      <c r="L262" s="135"/>
      <c r="M262" s="135"/>
      <c r="N262" s="135"/>
      <c r="O262" s="135"/>
      <c r="P262" s="135"/>
      <c r="Q262" s="135"/>
      <c r="R262" s="135"/>
      <c r="S262" s="135"/>
      <c r="T262" s="135"/>
      <c r="U262" s="135"/>
      <c r="V262" s="135"/>
      <c r="W262" s="135"/>
      <c r="X262" s="135"/>
      <c r="Y262" s="135"/>
      <c r="Z262" s="135"/>
      <c r="AA262" s="135"/>
      <c r="AB262" s="135"/>
      <c r="AC262" s="135"/>
      <c r="AD262" s="135"/>
      <c r="AE262" s="135"/>
      <c r="AF262" s="135"/>
      <c r="AG262" s="135"/>
      <c r="AH262" s="135"/>
      <c r="AI262" s="135"/>
      <c r="AJ262" s="135"/>
      <c r="AK262" s="135"/>
    </row>
    <row r="263" spans="2:37" x14ac:dyDescent="0.25">
      <c r="B263" s="135"/>
      <c r="G263" s="135"/>
      <c r="H263" s="135"/>
      <c r="I263" s="135"/>
      <c r="J263" s="135"/>
      <c r="K263" s="135"/>
      <c r="L263" s="135"/>
      <c r="M263" s="135"/>
      <c r="N263" s="135"/>
      <c r="O263" s="135"/>
      <c r="P263" s="135"/>
      <c r="Q263" s="135"/>
      <c r="R263" s="135"/>
      <c r="S263" s="135"/>
      <c r="T263" s="135"/>
      <c r="U263" s="135"/>
      <c r="V263" s="135"/>
      <c r="W263" s="135"/>
      <c r="X263" s="135"/>
      <c r="Y263" s="135"/>
      <c r="Z263" s="135"/>
      <c r="AA263" s="135"/>
      <c r="AB263" s="135"/>
      <c r="AC263" s="135"/>
      <c r="AD263" s="135"/>
      <c r="AE263" s="135"/>
      <c r="AF263" s="135"/>
      <c r="AG263" s="135"/>
      <c r="AH263" s="135"/>
      <c r="AI263" s="135"/>
      <c r="AJ263" s="135"/>
      <c r="AK263" s="135"/>
    </row>
    <row r="264" spans="2:37" x14ac:dyDescent="0.25">
      <c r="B264" s="135"/>
      <c r="G264" s="135"/>
      <c r="H264" s="135"/>
      <c r="I264" s="135"/>
      <c r="J264" s="135"/>
      <c r="K264" s="135"/>
      <c r="L264" s="135"/>
      <c r="M264" s="135"/>
      <c r="N264" s="135"/>
      <c r="O264" s="135"/>
      <c r="P264" s="135"/>
      <c r="Q264" s="135"/>
      <c r="R264" s="135"/>
      <c r="S264" s="135"/>
      <c r="T264" s="135"/>
      <c r="U264" s="135"/>
      <c r="V264" s="135"/>
      <c r="W264" s="135"/>
      <c r="X264" s="135"/>
      <c r="Y264" s="135"/>
      <c r="Z264" s="135"/>
      <c r="AA264" s="135"/>
      <c r="AB264" s="135"/>
      <c r="AC264" s="135"/>
      <c r="AD264" s="135"/>
      <c r="AE264" s="135"/>
      <c r="AF264" s="135"/>
      <c r="AG264" s="135"/>
      <c r="AH264" s="135"/>
      <c r="AI264" s="135"/>
      <c r="AJ264" s="135"/>
      <c r="AK264" s="135"/>
    </row>
    <row r="265" spans="2:37" x14ac:dyDescent="0.25">
      <c r="B265" s="135"/>
      <c r="G265" s="135"/>
      <c r="H265" s="135"/>
      <c r="I265" s="135"/>
      <c r="J265" s="135"/>
      <c r="K265" s="135"/>
      <c r="L265" s="135"/>
      <c r="M265" s="135"/>
      <c r="N265" s="135"/>
      <c r="O265" s="135"/>
      <c r="P265" s="135"/>
      <c r="Q265" s="135"/>
      <c r="R265" s="135"/>
      <c r="S265" s="135"/>
      <c r="T265" s="135"/>
      <c r="U265" s="135"/>
      <c r="V265" s="135"/>
      <c r="W265" s="135"/>
      <c r="X265" s="135"/>
      <c r="Y265" s="135"/>
      <c r="Z265" s="135"/>
      <c r="AA265" s="135"/>
      <c r="AB265" s="135"/>
      <c r="AC265" s="135"/>
      <c r="AD265" s="135"/>
      <c r="AE265" s="135"/>
      <c r="AF265" s="135"/>
      <c r="AG265" s="135"/>
      <c r="AH265" s="135"/>
      <c r="AI265" s="135"/>
      <c r="AJ265" s="135"/>
      <c r="AK265" s="135"/>
    </row>
    <row r="266" spans="2:37" x14ac:dyDescent="0.25">
      <c r="B266" s="135"/>
      <c r="G266" s="135"/>
      <c r="H266" s="135"/>
      <c r="I266" s="135"/>
      <c r="J266" s="135"/>
      <c r="K266" s="135"/>
      <c r="L266" s="135"/>
      <c r="M266" s="135"/>
      <c r="N266" s="135"/>
      <c r="O266" s="135"/>
      <c r="P266" s="135"/>
      <c r="Q266" s="135"/>
      <c r="R266" s="135"/>
      <c r="S266" s="135"/>
      <c r="T266" s="135"/>
      <c r="U266" s="135"/>
      <c r="V266" s="135"/>
      <c r="W266" s="135"/>
      <c r="X266" s="135"/>
      <c r="Y266" s="135"/>
      <c r="Z266" s="135"/>
      <c r="AA266" s="135"/>
      <c r="AB266" s="135"/>
      <c r="AC266" s="135"/>
      <c r="AD266" s="135"/>
      <c r="AE266" s="135"/>
      <c r="AF266" s="135"/>
      <c r="AG266" s="135"/>
      <c r="AH266" s="135"/>
      <c r="AI266" s="135"/>
      <c r="AJ266" s="135"/>
      <c r="AK266" s="135"/>
    </row>
    <row r="267" spans="2:37" x14ac:dyDescent="0.25">
      <c r="B267" s="135"/>
      <c r="G267" s="135"/>
      <c r="H267" s="135"/>
      <c r="I267" s="135"/>
      <c r="J267" s="135"/>
      <c r="K267" s="135"/>
      <c r="L267" s="135"/>
      <c r="M267" s="135"/>
      <c r="N267" s="135"/>
      <c r="O267" s="135"/>
      <c r="P267" s="135"/>
      <c r="Q267" s="135"/>
      <c r="R267" s="135"/>
      <c r="S267" s="135"/>
      <c r="T267" s="135"/>
      <c r="U267" s="135"/>
      <c r="V267" s="135"/>
      <c r="W267" s="135"/>
      <c r="X267" s="135"/>
      <c r="Y267" s="135"/>
      <c r="Z267" s="135"/>
      <c r="AA267" s="135"/>
      <c r="AB267" s="135"/>
      <c r="AC267" s="135"/>
      <c r="AD267" s="135"/>
      <c r="AE267" s="135"/>
      <c r="AF267" s="135"/>
      <c r="AG267" s="135"/>
      <c r="AH267" s="135"/>
      <c r="AI267" s="135"/>
      <c r="AJ267" s="135"/>
      <c r="AK267" s="135"/>
    </row>
    <row r="268" spans="2:37" x14ac:dyDescent="0.25">
      <c r="B268" s="135"/>
      <c r="G268" s="135"/>
      <c r="H268" s="135"/>
      <c r="I268" s="135"/>
      <c r="J268" s="135"/>
      <c r="K268" s="135"/>
      <c r="L268" s="135"/>
      <c r="M268" s="135"/>
      <c r="N268" s="135"/>
      <c r="O268" s="135"/>
      <c r="P268" s="135"/>
      <c r="Q268" s="135"/>
      <c r="R268" s="135"/>
      <c r="S268" s="135"/>
      <c r="T268" s="135"/>
      <c r="U268" s="135"/>
      <c r="V268" s="135"/>
      <c r="W268" s="135"/>
      <c r="X268" s="135"/>
      <c r="Y268" s="135"/>
      <c r="Z268" s="135"/>
      <c r="AA268" s="135"/>
      <c r="AB268" s="135"/>
      <c r="AC268" s="135"/>
      <c r="AD268" s="135"/>
      <c r="AE268" s="135"/>
      <c r="AF268" s="135"/>
      <c r="AG268" s="135"/>
      <c r="AH268" s="135"/>
      <c r="AI268" s="135"/>
      <c r="AJ268" s="135"/>
      <c r="AK268" s="135"/>
    </row>
    <row r="269" spans="2:37" x14ac:dyDescent="0.25">
      <c r="B269" s="135"/>
      <c r="G269" s="135"/>
      <c r="H269" s="135"/>
      <c r="I269" s="135"/>
      <c r="J269" s="135"/>
      <c r="K269" s="135"/>
      <c r="L269" s="135"/>
      <c r="M269" s="135"/>
      <c r="N269" s="135"/>
      <c r="O269" s="135"/>
      <c r="P269" s="135"/>
      <c r="Q269" s="135"/>
      <c r="R269" s="135"/>
      <c r="S269" s="135"/>
      <c r="T269" s="135"/>
      <c r="U269" s="135"/>
      <c r="V269" s="135"/>
      <c r="W269" s="135"/>
      <c r="X269" s="135"/>
      <c r="Y269" s="135"/>
      <c r="Z269" s="135"/>
      <c r="AA269" s="135"/>
      <c r="AB269" s="135"/>
      <c r="AC269" s="135"/>
      <c r="AD269" s="135"/>
      <c r="AE269" s="135"/>
      <c r="AF269" s="135"/>
      <c r="AG269" s="135"/>
      <c r="AH269" s="135"/>
      <c r="AI269" s="135"/>
      <c r="AJ269" s="135"/>
      <c r="AK269" s="135"/>
    </row>
    <row r="270" spans="2:37" x14ac:dyDescent="0.25">
      <c r="B270" s="135"/>
      <c r="G270" s="135"/>
      <c r="H270" s="135"/>
      <c r="I270" s="135"/>
      <c r="J270" s="135"/>
      <c r="K270" s="135"/>
      <c r="L270" s="135"/>
      <c r="M270" s="135"/>
      <c r="N270" s="135"/>
      <c r="O270" s="135"/>
      <c r="P270" s="135"/>
      <c r="Q270" s="135"/>
      <c r="R270" s="135"/>
      <c r="S270" s="135"/>
      <c r="T270" s="135"/>
      <c r="U270" s="135"/>
      <c r="V270" s="135"/>
      <c r="W270" s="135"/>
      <c r="X270" s="135"/>
      <c r="Y270" s="135"/>
      <c r="Z270" s="135"/>
      <c r="AA270" s="135"/>
      <c r="AB270" s="135"/>
      <c r="AC270" s="135"/>
      <c r="AD270" s="135"/>
      <c r="AE270" s="135"/>
      <c r="AF270" s="135"/>
      <c r="AG270" s="135"/>
      <c r="AH270" s="135"/>
      <c r="AI270" s="135"/>
      <c r="AJ270" s="135"/>
      <c r="AK270" s="135"/>
    </row>
    <row r="271" spans="2:37" x14ac:dyDescent="0.25">
      <c r="B271" s="135"/>
      <c r="G271" s="135"/>
      <c r="H271" s="135"/>
      <c r="I271" s="135"/>
      <c r="J271" s="135"/>
      <c r="K271" s="135"/>
      <c r="L271" s="135"/>
      <c r="M271" s="135"/>
      <c r="N271" s="135"/>
      <c r="O271" s="135"/>
      <c r="P271" s="135"/>
      <c r="Q271" s="135"/>
      <c r="R271" s="135"/>
      <c r="S271" s="135"/>
      <c r="T271" s="135"/>
      <c r="U271" s="135"/>
      <c r="V271" s="135"/>
      <c r="W271" s="135"/>
      <c r="X271" s="135"/>
      <c r="Y271" s="135"/>
      <c r="Z271" s="135"/>
      <c r="AA271" s="135"/>
      <c r="AB271" s="135"/>
      <c r="AC271" s="135"/>
      <c r="AD271" s="135"/>
      <c r="AE271" s="135"/>
      <c r="AF271" s="135"/>
      <c r="AG271" s="135"/>
      <c r="AH271" s="135"/>
      <c r="AI271" s="135"/>
      <c r="AJ271" s="135"/>
      <c r="AK271" s="135"/>
    </row>
    <row r="272" spans="2:37" x14ac:dyDescent="0.25">
      <c r="B272" s="135"/>
      <c r="G272" s="135"/>
      <c r="H272" s="135"/>
      <c r="I272" s="135"/>
      <c r="J272" s="135"/>
      <c r="K272" s="135"/>
      <c r="L272" s="135"/>
      <c r="M272" s="135"/>
      <c r="N272" s="135"/>
      <c r="O272" s="135"/>
      <c r="P272" s="135"/>
      <c r="Q272" s="135"/>
      <c r="R272" s="135"/>
      <c r="S272" s="135"/>
      <c r="T272" s="135"/>
      <c r="U272" s="135"/>
      <c r="V272" s="135"/>
      <c r="W272" s="135"/>
      <c r="X272" s="135"/>
      <c r="Y272" s="135"/>
      <c r="Z272" s="135"/>
      <c r="AA272" s="135"/>
      <c r="AB272" s="135"/>
      <c r="AC272" s="135"/>
      <c r="AD272" s="135"/>
      <c r="AE272" s="135"/>
      <c r="AF272" s="135"/>
      <c r="AG272" s="135"/>
      <c r="AH272" s="135"/>
      <c r="AI272" s="135"/>
      <c r="AJ272" s="135"/>
      <c r="AK272" s="135"/>
    </row>
    <row r="273" spans="2:37" x14ac:dyDescent="0.25">
      <c r="B273" s="135"/>
      <c r="G273" s="135"/>
      <c r="H273" s="135"/>
      <c r="I273" s="135"/>
      <c r="J273" s="135"/>
      <c r="K273" s="135"/>
      <c r="L273" s="135"/>
      <c r="M273" s="135"/>
      <c r="N273" s="135"/>
      <c r="O273" s="135"/>
      <c r="P273" s="135"/>
      <c r="Q273" s="135"/>
      <c r="R273" s="135"/>
      <c r="S273" s="135"/>
      <c r="T273" s="135"/>
      <c r="U273" s="135"/>
      <c r="V273" s="135"/>
      <c r="W273" s="135"/>
      <c r="X273" s="135"/>
      <c r="Y273" s="135"/>
      <c r="Z273" s="135"/>
      <c r="AA273" s="135"/>
      <c r="AB273" s="135"/>
      <c r="AC273" s="135"/>
      <c r="AD273" s="135"/>
      <c r="AE273" s="135"/>
      <c r="AF273" s="135"/>
      <c r="AG273" s="135"/>
      <c r="AH273" s="135"/>
      <c r="AI273" s="135"/>
      <c r="AJ273" s="135"/>
      <c r="AK273" s="135"/>
    </row>
    <row r="274" spans="2:37" x14ac:dyDescent="0.25">
      <c r="B274" s="135"/>
      <c r="G274" s="135"/>
      <c r="H274" s="135"/>
      <c r="I274" s="135"/>
      <c r="J274" s="135"/>
      <c r="K274" s="135"/>
      <c r="L274" s="135"/>
      <c r="M274" s="135"/>
      <c r="N274" s="135"/>
      <c r="O274" s="135"/>
      <c r="P274" s="135"/>
      <c r="Q274" s="135"/>
      <c r="R274" s="135"/>
      <c r="S274" s="135"/>
      <c r="T274" s="135"/>
      <c r="U274" s="135"/>
      <c r="V274" s="135"/>
      <c r="W274" s="135"/>
      <c r="X274" s="135"/>
      <c r="Y274" s="135"/>
      <c r="Z274" s="135"/>
      <c r="AA274" s="135"/>
      <c r="AB274" s="135"/>
      <c r="AC274" s="135"/>
      <c r="AD274" s="135"/>
      <c r="AE274" s="135"/>
      <c r="AF274" s="135"/>
      <c r="AG274" s="135"/>
      <c r="AH274" s="135"/>
      <c r="AI274" s="135"/>
      <c r="AJ274" s="135"/>
      <c r="AK274" s="135"/>
    </row>
    <row r="275" spans="2:37" x14ac:dyDescent="0.25">
      <c r="B275" s="135"/>
      <c r="G275" s="135"/>
      <c r="H275" s="135"/>
      <c r="I275" s="135"/>
      <c r="J275" s="135"/>
      <c r="K275" s="135"/>
      <c r="L275" s="135"/>
      <c r="M275" s="135"/>
      <c r="N275" s="135"/>
      <c r="O275" s="135"/>
      <c r="P275" s="135"/>
      <c r="Q275" s="135"/>
      <c r="R275" s="135"/>
      <c r="S275" s="135"/>
      <c r="T275" s="135"/>
      <c r="U275" s="135"/>
      <c r="V275" s="135"/>
      <c r="W275" s="135"/>
      <c r="X275" s="135"/>
      <c r="Y275" s="135"/>
      <c r="Z275" s="135"/>
      <c r="AA275" s="135"/>
      <c r="AB275" s="135"/>
      <c r="AC275" s="135"/>
      <c r="AD275" s="135"/>
      <c r="AE275" s="135"/>
      <c r="AF275" s="135"/>
      <c r="AG275" s="135"/>
      <c r="AH275" s="135"/>
      <c r="AI275" s="135"/>
      <c r="AJ275" s="135"/>
      <c r="AK275" s="135"/>
    </row>
    <row r="276" spans="2:37" x14ac:dyDescent="0.25">
      <c r="B276" s="135"/>
      <c r="G276" s="135"/>
      <c r="H276" s="135"/>
      <c r="I276" s="135"/>
      <c r="J276" s="135"/>
      <c r="K276" s="135"/>
      <c r="L276" s="135"/>
      <c r="M276" s="135"/>
      <c r="N276" s="135"/>
      <c r="O276" s="135"/>
      <c r="P276" s="135"/>
      <c r="Q276" s="135"/>
      <c r="R276" s="135"/>
      <c r="S276" s="135"/>
      <c r="T276" s="135"/>
      <c r="U276" s="135"/>
      <c r="V276" s="135"/>
      <c r="W276" s="135"/>
      <c r="X276" s="135"/>
      <c r="Y276" s="135"/>
      <c r="Z276" s="135"/>
      <c r="AA276" s="135"/>
      <c r="AB276" s="135"/>
      <c r="AC276" s="135"/>
      <c r="AD276" s="135"/>
      <c r="AE276" s="135"/>
      <c r="AF276" s="135"/>
      <c r="AG276" s="135"/>
      <c r="AH276" s="135"/>
      <c r="AI276" s="135"/>
      <c r="AJ276" s="135"/>
      <c r="AK276" s="135"/>
    </row>
    <row r="277" spans="2:37" x14ac:dyDescent="0.25">
      <c r="B277" s="135"/>
      <c r="G277" s="135"/>
      <c r="H277" s="135"/>
      <c r="I277" s="135"/>
      <c r="J277" s="135"/>
      <c r="K277" s="135"/>
      <c r="L277" s="135"/>
      <c r="M277" s="135"/>
      <c r="N277" s="135"/>
      <c r="O277" s="135"/>
      <c r="P277" s="135"/>
      <c r="Q277" s="135"/>
      <c r="R277" s="135"/>
      <c r="S277" s="135"/>
      <c r="T277" s="135"/>
      <c r="U277" s="135"/>
      <c r="V277" s="135"/>
      <c r="W277" s="135"/>
      <c r="X277" s="135"/>
      <c r="Y277" s="135"/>
      <c r="Z277" s="135"/>
      <c r="AA277" s="135"/>
      <c r="AB277" s="135"/>
      <c r="AC277" s="135"/>
      <c r="AD277" s="135"/>
      <c r="AE277" s="135"/>
      <c r="AF277" s="135"/>
      <c r="AG277" s="135"/>
      <c r="AH277" s="135"/>
      <c r="AI277" s="135"/>
      <c r="AJ277" s="135"/>
      <c r="AK277" s="135"/>
    </row>
    <row r="278" spans="2:37" x14ac:dyDescent="0.25">
      <c r="B278" s="135"/>
      <c r="G278" s="135"/>
      <c r="H278" s="135"/>
      <c r="I278" s="135"/>
      <c r="J278" s="135"/>
      <c r="K278" s="135"/>
      <c r="L278" s="135"/>
      <c r="M278" s="135"/>
      <c r="N278" s="135"/>
      <c r="O278" s="135"/>
      <c r="P278" s="135"/>
      <c r="Q278" s="135"/>
      <c r="R278" s="135"/>
      <c r="S278" s="135"/>
      <c r="T278" s="135"/>
      <c r="U278" s="135"/>
      <c r="V278" s="135"/>
      <c r="W278" s="135"/>
      <c r="X278" s="135"/>
      <c r="Y278" s="135"/>
      <c r="Z278" s="135"/>
      <c r="AA278" s="135"/>
      <c r="AB278" s="135"/>
      <c r="AC278" s="135"/>
      <c r="AD278" s="135"/>
      <c r="AE278" s="135"/>
      <c r="AF278" s="135"/>
      <c r="AG278" s="135"/>
      <c r="AH278" s="135"/>
      <c r="AI278" s="135"/>
      <c r="AJ278" s="135"/>
      <c r="AK278" s="135"/>
    </row>
    <row r="279" spans="2:37" x14ac:dyDescent="0.25">
      <c r="B279" s="135"/>
      <c r="G279" s="135"/>
      <c r="H279" s="135"/>
      <c r="I279" s="135"/>
      <c r="J279" s="135"/>
      <c r="K279" s="135"/>
      <c r="L279" s="135"/>
      <c r="M279" s="135"/>
      <c r="N279" s="135"/>
      <c r="O279" s="135"/>
      <c r="P279" s="135"/>
      <c r="Q279" s="135"/>
      <c r="R279" s="135"/>
      <c r="S279" s="135"/>
      <c r="T279" s="135"/>
      <c r="U279" s="135"/>
      <c r="V279" s="135"/>
      <c r="W279" s="135"/>
      <c r="X279" s="135"/>
      <c r="Y279" s="135"/>
      <c r="Z279" s="135"/>
      <c r="AA279" s="135"/>
      <c r="AB279" s="135"/>
      <c r="AC279" s="135"/>
      <c r="AD279" s="135"/>
      <c r="AE279" s="135"/>
      <c r="AF279" s="135"/>
      <c r="AG279" s="135"/>
      <c r="AH279" s="135"/>
      <c r="AI279" s="135"/>
      <c r="AJ279" s="135"/>
      <c r="AK279" s="135"/>
    </row>
    <row r="280" spans="2:37" x14ac:dyDescent="0.25">
      <c r="B280" s="135"/>
      <c r="G280" s="135"/>
      <c r="H280" s="135"/>
      <c r="I280" s="135"/>
      <c r="J280" s="135"/>
      <c r="K280" s="135"/>
      <c r="L280" s="135"/>
      <c r="M280" s="135"/>
      <c r="N280" s="135"/>
      <c r="O280" s="135"/>
      <c r="P280" s="135"/>
      <c r="Q280" s="135"/>
      <c r="R280" s="135"/>
      <c r="S280" s="135"/>
      <c r="T280" s="135"/>
      <c r="U280" s="135"/>
      <c r="V280" s="135"/>
      <c r="W280" s="135"/>
      <c r="X280" s="135"/>
      <c r="Y280" s="135"/>
      <c r="Z280" s="135"/>
      <c r="AA280" s="135"/>
      <c r="AB280" s="135"/>
      <c r="AC280" s="135"/>
      <c r="AD280" s="135"/>
      <c r="AE280" s="135"/>
      <c r="AF280" s="135"/>
      <c r="AG280" s="135"/>
      <c r="AH280" s="135"/>
      <c r="AI280" s="135"/>
      <c r="AJ280" s="135"/>
      <c r="AK280" s="135"/>
    </row>
    <row r="281" spans="2:37" x14ac:dyDescent="0.25">
      <c r="B281" s="135"/>
      <c r="G281" s="135"/>
      <c r="H281" s="135"/>
      <c r="I281" s="135"/>
      <c r="J281" s="135"/>
      <c r="K281" s="135"/>
      <c r="L281" s="135"/>
      <c r="M281" s="135"/>
      <c r="N281" s="135"/>
      <c r="O281" s="135"/>
      <c r="P281" s="135"/>
      <c r="Q281" s="135"/>
      <c r="R281" s="135"/>
      <c r="S281" s="135"/>
      <c r="T281" s="135"/>
      <c r="U281" s="135"/>
      <c r="V281" s="135"/>
      <c r="W281" s="135"/>
      <c r="X281" s="135"/>
      <c r="Y281" s="135"/>
      <c r="Z281" s="135"/>
      <c r="AA281" s="135"/>
      <c r="AB281" s="135"/>
      <c r="AC281" s="135"/>
      <c r="AD281" s="135"/>
      <c r="AE281" s="135"/>
      <c r="AF281" s="135"/>
      <c r="AG281" s="135"/>
      <c r="AH281" s="135"/>
      <c r="AI281" s="135"/>
      <c r="AJ281" s="135"/>
      <c r="AK281" s="135"/>
    </row>
    <row r="282" spans="2:37" x14ac:dyDescent="0.25">
      <c r="B282" s="135"/>
      <c r="G282" s="135"/>
      <c r="H282" s="135"/>
      <c r="I282" s="135"/>
      <c r="J282" s="135"/>
      <c r="K282" s="135"/>
      <c r="L282" s="135"/>
      <c r="M282" s="135"/>
      <c r="N282" s="135"/>
      <c r="O282" s="135"/>
      <c r="P282" s="135"/>
      <c r="Q282" s="135"/>
      <c r="R282" s="135"/>
      <c r="S282" s="135"/>
      <c r="T282" s="135"/>
      <c r="U282" s="135"/>
      <c r="V282" s="135"/>
      <c r="W282" s="135"/>
      <c r="X282" s="135"/>
      <c r="Y282" s="135"/>
      <c r="Z282" s="135"/>
      <c r="AA282" s="135"/>
      <c r="AB282" s="135"/>
      <c r="AC282" s="135"/>
      <c r="AD282" s="135"/>
      <c r="AE282" s="135"/>
      <c r="AF282" s="135"/>
      <c r="AG282" s="135"/>
      <c r="AH282" s="135"/>
      <c r="AI282" s="135"/>
      <c r="AJ282" s="135"/>
      <c r="AK282" s="135"/>
    </row>
    <row r="283" spans="2:37" x14ac:dyDescent="0.25">
      <c r="B283" s="135"/>
      <c r="G283" s="135"/>
      <c r="H283" s="135"/>
      <c r="I283" s="135"/>
      <c r="J283" s="135"/>
      <c r="K283" s="135"/>
      <c r="L283" s="135"/>
      <c r="M283" s="135"/>
      <c r="N283" s="135"/>
      <c r="O283" s="135"/>
      <c r="P283" s="135"/>
      <c r="Q283" s="135"/>
      <c r="R283" s="135"/>
      <c r="S283" s="135"/>
      <c r="T283" s="135"/>
      <c r="U283" s="135"/>
      <c r="V283" s="135"/>
      <c r="W283" s="135"/>
      <c r="X283" s="135"/>
      <c r="Y283" s="135"/>
      <c r="Z283" s="135"/>
      <c r="AA283" s="135"/>
      <c r="AB283" s="135"/>
      <c r="AC283" s="135"/>
      <c r="AD283" s="135"/>
      <c r="AE283" s="135"/>
      <c r="AF283" s="135"/>
      <c r="AG283" s="135"/>
      <c r="AH283" s="135"/>
      <c r="AI283" s="135"/>
      <c r="AJ283" s="135"/>
      <c r="AK283" s="135"/>
    </row>
    <row r="284" spans="2:37" x14ac:dyDescent="0.25">
      <c r="B284" s="135"/>
      <c r="G284" s="135"/>
      <c r="H284" s="135"/>
      <c r="I284" s="135"/>
      <c r="J284" s="135"/>
      <c r="K284" s="135"/>
      <c r="L284" s="135"/>
      <c r="M284" s="135"/>
      <c r="N284" s="135"/>
      <c r="O284" s="135"/>
      <c r="P284" s="135"/>
      <c r="Q284" s="135"/>
      <c r="R284" s="135"/>
      <c r="S284" s="135"/>
      <c r="T284" s="135"/>
      <c r="U284" s="135"/>
      <c r="V284" s="135"/>
      <c r="W284" s="135"/>
      <c r="X284" s="135"/>
      <c r="Y284" s="135"/>
      <c r="Z284" s="135"/>
      <c r="AA284" s="135"/>
      <c r="AB284" s="135"/>
      <c r="AC284" s="135"/>
      <c r="AD284" s="135"/>
      <c r="AE284" s="135"/>
      <c r="AF284" s="135"/>
      <c r="AG284" s="135"/>
      <c r="AH284" s="135"/>
      <c r="AI284" s="135"/>
      <c r="AJ284" s="135"/>
      <c r="AK284" s="135"/>
    </row>
    <row r="285" spans="2:37" x14ac:dyDescent="0.25">
      <c r="B285" s="135"/>
      <c r="G285" s="135"/>
      <c r="H285" s="135"/>
      <c r="I285" s="135"/>
      <c r="J285" s="135"/>
      <c r="K285" s="135"/>
      <c r="L285" s="135"/>
      <c r="M285" s="135"/>
      <c r="N285" s="135"/>
      <c r="O285" s="135"/>
      <c r="P285" s="135"/>
      <c r="Q285" s="135"/>
      <c r="R285" s="135"/>
      <c r="S285" s="135"/>
      <c r="T285" s="135"/>
      <c r="U285" s="135"/>
      <c r="V285" s="135"/>
      <c r="W285" s="135"/>
      <c r="X285" s="135"/>
      <c r="Y285" s="135"/>
      <c r="Z285" s="135"/>
      <c r="AA285" s="135"/>
      <c r="AB285" s="135"/>
      <c r="AC285" s="135"/>
      <c r="AD285" s="135"/>
      <c r="AE285" s="135"/>
      <c r="AF285" s="135"/>
      <c r="AG285" s="135"/>
      <c r="AH285" s="135"/>
      <c r="AI285" s="135"/>
      <c r="AJ285" s="135"/>
      <c r="AK285" s="135"/>
    </row>
    <row r="286" spans="2:37" x14ac:dyDescent="0.25">
      <c r="B286" s="135"/>
      <c r="G286" s="135"/>
      <c r="H286" s="135"/>
      <c r="I286" s="135"/>
      <c r="J286" s="135"/>
      <c r="K286" s="135"/>
      <c r="L286" s="135"/>
      <c r="M286" s="135"/>
      <c r="N286" s="135"/>
      <c r="O286" s="135"/>
      <c r="P286" s="135"/>
      <c r="Q286" s="135"/>
      <c r="R286" s="135"/>
      <c r="S286" s="135"/>
      <c r="T286" s="135"/>
      <c r="U286" s="135"/>
      <c r="V286" s="135"/>
      <c r="W286" s="135"/>
      <c r="X286" s="135"/>
      <c r="Y286" s="135"/>
      <c r="Z286" s="135"/>
      <c r="AA286" s="135"/>
      <c r="AB286" s="135"/>
      <c r="AC286" s="135"/>
      <c r="AD286" s="135"/>
      <c r="AE286" s="135"/>
      <c r="AF286" s="135"/>
      <c r="AG286" s="135"/>
      <c r="AH286" s="135"/>
      <c r="AI286" s="135"/>
      <c r="AJ286" s="135"/>
      <c r="AK286" s="135"/>
    </row>
    <row r="287" spans="2:37" x14ac:dyDescent="0.25">
      <c r="B287" s="135"/>
      <c r="G287" s="135"/>
      <c r="H287" s="135"/>
      <c r="I287" s="135"/>
      <c r="J287" s="135"/>
      <c r="K287" s="135"/>
      <c r="L287" s="135"/>
      <c r="M287" s="135"/>
      <c r="N287" s="135"/>
      <c r="O287" s="135"/>
      <c r="P287" s="135"/>
      <c r="Q287" s="135"/>
      <c r="R287" s="135"/>
      <c r="S287" s="135"/>
      <c r="T287" s="135"/>
      <c r="U287" s="135"/>
      <c r="V287" s="135"/>
      <c r="W287" s="135"/>
      <c r="X287" s="135"/>
      <c r="Y287" s="135"/>
      <c r="Z287" s="135"/>
      <c r="AA287" s="135"/>
      <c r="AB287" s="135"/>
      <c r="AC287" s="135"/>
      <c r="AD287" s="135"/>
      <c r="AE287" s="135"/>
      <c r="AF287" s="135"/>
      <c r="AG287" s="135"/>
      <c r="AH287" s="135"/>
      <c r="AI287" s="135"/>
      <c r="AJ287" s="135"/>
      <c r="AK287" s="135"/>
    </row>
    <row r="288" spans="2:37" x14ac:dyDescent="0.25">
      <c r="B288" s="135"/>
      <c r="G288" s="135"/>
      <c r="H288" s="135"/>
      <c r="I288" s="135"/>
      <c r="J288" s="135"/>
      <c r="K288" s="135"/>
      <c r="L288" s="135"/>
      <c r="M288" s="135"/>
      <c r="N288" s="135"/>
      <c r="O288" s="135"/>
      <c r="P288" s="135"/>
      <c r="Q288" s="135"/>
      <c r="R288" s="135"/>
      <c r="S288" s="135"/>
      <c r="T288" s="135"/>
      <c r="U288" s="135"/>
      <c r="V288" s="135"/>
      <c r="W288" s="135"/>
      <c r="X288" s="135"/>
      <c r="Y288" s="135"/>
      <c r="Z288" s="135"/>
      <c r="AA288" s="135"/>
      <c r="AB288" s="135"/>
      <c r="AC288" s="135"/>
      <c r="AD288" s="135"/>
      <c r="AE288" s="135"/>
      <c r="AF288" s="135"/>
      <c r="AG288" s="135"/>
      <c r="AH288" s="135"/>
      <c r="AI288" s="135"/>
      <c r="AJ288" s="135"/>
      <c r="AK288" s="135"/>
    </row>
    <row r="289" spans="2:37" x14ac:dyDescent="0.25">
      <c r="B289" s="135"/>
      <c r="G289" s="135"/>
      <c r="H289" s="135"/>
      <c r="I289" s="135"/>
      <c r="J289" s="135"/>
      <c r="K289" s="135"/>
      <c r="L289" s="135"/>
      <c r="M289" s="135"/>
      <c r="N289" s="135"/>
      <c r="O289" s="135"/>
      <c r="P289" s="135"/>
      <c r="Q289" s="135"/>
      <c r="R289" s="135"/>
      <c r="S289" s="135"/>
      <c r="T289" s="135"/>
      <c r="U289" s="135"/>
      <c r="V289" s="135"/>
      <c r="W289" s="135"/>
      <c r="X289" s="135"/>
      <c r="Y289" s="135"/>
      <c r="Z289" s="135"/>
      <c r="AA289" s="135"/>
      <c r="AB289" s="135"/>
      <c r="AC289" s="135"/>
      <c r="AD289" s="135"/>
      <c r="AE289" s="135"/>
      <c r="AF289" s="135"/>
      <c r="AG289" s="135"/>
      <c r="AH289" s="135"/>
      <c r="AI289" s="135"/>
      <c r="AJ289" s="135"/>
      <c r="AK289" s="135"/>
    </row>
    <row r="290" spans="2:37" x14ac:dyDescent="0.25">
      <c r="B290" s="135"/>
      <c r="G290" s="135"/>
      <c r="H290" s="135"/>
      <c r="I290" s="135"/>
      <c r="J290" s="135"/>
      <c r="K290" s="135"/>
      <c r="L290" s="135"/>
      <c r="M290" s="135"/>
      <c r="N290" s="135"/>
      <c r="O290" s="135"/>
      <c r="P290" s="135"/>
      <c r="Q290" s="135"/>
      <c r="R290" s="135"/>
      <c r="S290" s="135"/>
      <c r="T290" s="135"/>
      <c r="U290" s="135"/>
      <c r="V290" s="135"/>
      <c r="W290" s="135"/>
      <c r="X290" s="135"/>
      <c r="Y290" s="135"/>
      <c r="Z290" s="135"/>
      <c r="AA290" s="135"/>
      <c r="AB290" s="135"/>
      <c r="AC290" s="135"/>
      <c r="AD290" s="135"/>
      <c r="AE290" s="135"/>
      <c r="AF290" s="135"/>
      <c r="AG290" s="135"/>
      <c r="AH290" s="135"/>
      <c r="AI290" s="135"/>
      <c r="AJ290" s="135"/>
      <c r="AK290" s="135"/>
    </row>
    <row r="291" spans="2:37" x14ac:dyDescent="0.25">
      <c r="B291" s="135"/>
      <c r="G291" s="135"/>
      <c r="H291" s="135"/>
      <c r="I291" s="135"/>
      <c r="J291" s="135"/>
      <c r="K291" s="135"/>
      <c r="L291" s="135"/>
      <c r="M291" s="135"/>
      <c r="N291" s="135"/>
      <c r="O291" s="135"/>
      <c r="P291" s="135"/>
      <c r="Q291" s="135"/>
      <c r="R291" s="135"/>
      <c r="S291" s="135"/>
      <c r="T291" s="135"/>
      <c r="U291" s="135"/>
      <c r="V291" s="135"/>
      <c r="W291" s="135"/>
      <c r="X291" s="135"/>
      <c r="Y291" s="135"/>
      <c r="Z291" s="135"/>
      <c r="AA291" s="135"/>
      <c r="AB291" s="135"/>
      <c r="AC291" s="135"/>
      <c r="AD291" s="135"/>
      <c r="AE291" s="135"/>
      <c r="AF291" s="135"/>
      <c r="AG291" s="135"/>
      <c r="AH291" s="135"/>
      <c r="AI291" s="135"/>
      <c r="AJ291" s="135"/>
      <c r="AK291" s="135"/>
    </row>
    <row r="292" spans="2:37" x14ac:dyDescent="0.25">
      <c r="B292" s="135"/>
      <c r="G292" s="135"/>
      <c r="H292" s="135"/>
      <c r="I292" s="135"/>
      <c r="J292" s="135"/>
      <c r="K292" s="135"/>
      <c r="L292" s="135"/>
      <c r="M292" s="135"/>
      <c r="N292" s="135"/>
      <c r="O292" s="135"/>
      <c r="P292" s="135"/>
      <c r="Q292" s="135"/>
      <c r="R292" s="135"/>
      <c r="S292" s="135"/>
      <c r="T292" s="135"/>
      <c r="U292" s="135"/>
      <c r="V292" s="135"/>
      <c r="W292" s="135"/>
      <c r="X292" s="135"/>
      <c r="Y292" s="135"/>
      <c r="Z292" s="135"/>
      <c r="AA292" s="135"/>
      <c r="AB292" s="135"/>
      <c r="AC292" s="135"/>
      <c r="AD292" s="135"/>
      <c r="AE292" s="135"/>
      <c r="AF292" s="135"/>
      <c r="AG292" s="135"/>
      <c r="AH292" s="135"/>
      <c r="AI292" s="135"/>
      <c r="AJ292" s="135"/>
      <c r="AK292" s="135"/>
    </row>
    <row r="293" spans="2:37" x14ac:dyDescent="0.25">
      <c r="B293" s="135"/>
      <c r="G293" s="135"/>
      <c r="H293" s="135"/>
      <c r="I293" s="135"/>
      <c r="J293" s="135"/>
      <c r="K293" s="135"/>
      <c r="L293" s="135"/>
      <c r="M293" s="135"/>
      <c r="N293" s="135"/>
      <c r="O293" s="135"/>
      <c r="P293" s="135"/>
      <c r="Q293" s="135"/>
      <c r="R293" s="135"/>
      <c r="S293" s="135"/>
      <c r="T293" s="135"/>
      <c r="U293" s="135"/>
      <c r="V293" s="135"/>
      <c r="W293" s="135"/>
      <c r="X293" s="135"/>
      <c r="Y293" s="135"/>
      <c r="Z293" s="135"/>
      <c r="AA293" s="135"/>
      <c r="AB293" s="135"/>
      <c r="AC293" s="135"/>
      <c r="AD293" s="135"/>
      <c r="AE293" s="135"/>
      <c r="AF293" s="135"/>
      <c r="AG293" s="135"/>
      <c r="AH293" s="135"/>
      <c r="AI293" s="135"/>
      <c r="AJ293" s="135"/>
      <c r="AK293" s="135"/>
    </row>
    <row r="294" spans="2:37" x14ac:dyDescent="0.25">
      <c r="B294" s="135"/>
      <c r="G294" s="135"/>
      <c r="H294" s="135"/>
      <c r="I294" s="135"/>
      <c r="J294" s="135"/>
      <c r="K294" s="135"/>
      <c r="L294" s="135"/>
      <c r="M294" s="135"/>
      <c r="N294" s="135"/>
      <c r="O294" s="135"/>
      <c r="P294" s="135"/>
      <c r="Q294" s="135"/>
      <c r="R294" s="135"/>
      <c r="S294" s="135"/>
      <c r="T294" s="135"/>
      <c r="U294" s="135"/>
      <c r="V294" s="135"/>
      <c r="W294" s="135"/>
      <c r="X294" s="135"/>
      <c r="Y294" s="135"/>
      <c r="Z294" s="135"/>
      <c r="AA294" s="135"/>
      <c r="AB294" s="135"/>
      <c r="AC294" s="135"/>
      <c r="AD294" s="135"/>
      <c r="AE294" s="135"/>
      <c r="AF294" s="135"/>
      <c r="AG294" s="135"/>
      <c r="AH294" s="135"/>
      <c r="AI294" s="135"/>
      <c r="AJ294" s="135"/>
      <c r="AK294" s="135"/>
    </row>
    <row r="295" spans="2:37" x14ac:dyDescent="0.25">
      <c r="B295" s="135"/>
      <c r="G295" s="135"/>
      <c r="H295" s="135"/>
      <c r="I295" s="135"/>
      <c r="J295" s="135"/>
      <c r="K295" s="135"/>
      <c r="L295" s="135"/>
      <c r="M295" s="135"/>
      <c r="N295" s="135"/>
      <c r="O295" s="135"/>
      <c r="P295" s="135"/>
      <c r="Q295" s="135"/>
      <c r="R295" s="135"/>
      <c r="S295" s="135"/>
      <c r="T295" s="135"/>
      <c r="U295" s="135"/>
      <c r="V295" s="135"/>
      <c r="W295" s="135"/>
      <c r="X295" s="135"/>
      <c r="Y295" s="135"/>
      <c r="Z295" s="135"/>
      <c r="AA295" s="135"/>
      <c r="AB295" s="135"/>
      <c r="AC295" s="135"/>
      <c r="AD295" s="135"/>
      <c r="AE295" s="135"/>
      <c r="AF295" s="135"/>
      <c r="AG295" s="135"/>
      <c r="AH295" s="135"/>
      <c r="AI295" s="135"/>
      <c r="AJ295" s="135"/>
      <c r="AK295" s="135"/>
    </row>
    <row r="296" spans="2:37" x14ac:dyDescent="0.25">
      <c r="B296" s="135"/>
      <c r="G296" s="135"/>
      <c r="H296" s="135"/>
      <c r="I296" s="135"/>
      <c r="J296" s="135"/>
      <c r="K296" s="135"/>
      <c r="L296" s="135"/>
      <c r="M296" s="135"/>
      <c r="N296" s="135"/>
      <c r="O296" s="135"/>
      <c r="P296" s="135"/>
      <c r="Q296" s="135"/>
      <c r="R296" s="135"/>
      <c r="S296" s="135"/>
      <c r="T296" s="135"/>
      <c r="U296" s="135"/>
      <c r="V296" s="135"/>
      <c r="W296" s="135"/>
      <c r="X296" s="135"/>
      <c r="Y296" s="135"/>
      <c r="Z296" s="135"/>
      <c r="AA296" s="135"/>
      <c r="AB296" s="135"/>
      <c r="AC296" s="135"/>
      <c r="AD296" s="135"/>
      <c r="AE296" s="135"/>
      <c r="AF296" s="135"/>
      <c r="AG296" s="135"/>
      <c r="AH296" s="135"/>
      <c r="AI296" s="135"/>
      <c r="AJ296" s="135"/>
      <c r="AK296" s="135"/>
    </row>
    <row r="297" spans="2:37" x14ac:dyDescent="0.25">
      <c r="B297" s="135"/>
      <c r="G297" s="135"/>
      <c r="H297" s="135"/>
      <c r="I297" s="135"/>
      <c r="J297" s="135"/>
      <c r="K297" s="135"/>
      <c r="L297" s="135"/>
      <c r="M297" s="135"/>
      <c r="N297" s="135"/>
      <c r="O297" s="135"/>
      <c r="P297" s="135"/>
      <c r="Q297" s="135"/>
      <c r="R297" s="135"/>
      <c r="S297" s="135"/>
      <c r="T297" s="135"/>
      <c r="U297" s="135"/>
      <c r="V297" s="135"/>
      <c r="W297" s="135"/>
      <c r="X297" s="135"/>
      <c r="Y297" s="135"/>
      <c r="Z297" s="135"/>
      <c r="AA297" s="135"/>
      <c r="AB297" s="135"/>
      <c r="AC297" s="135"/>
      <c r="AD297" s="135"/>
      <c r="AE297" s="135"/>
      <c r="AF297" s="135"/>
      <c r="AG297" s="135"/>
      <c r="AH297" s="135"/>
      <c r="AI297" s="135"/>
      <c r="AJ297" s="135"/>
      <c r="AK297" s="135"/>
    </row>
    <row r="298" spans="2:37" x14ac:dyDescent="0.25">
      <c r="B298" s="135"/>
      <c r="G298" s="135"/>
      <c r="H298" s="135"/>
      <c r="I298" s="135"/>
      <c r="J298" s="135"/>
      <c r="K298" s="135"/>
      <c r="L298" s="135"/>
      <c r="M298" s="135"/>
      <c r="N298" s="135"/>
      <c r="O298" s="135"/>
      <c r="P298" s="135"/>
      <c r="Q298" s="135"/>
      <c r="R298" s="135"/>
      <c r="S298" s="135"/>
      <c r="T298" s="135"/>
      <c r="U298" s="135"/>
      <c r="V298" s="135"/>
      <c r="W298" s="135"/>
      <c r="X298" s="135"/>
      <c r="Y298" s="135"/>
      <c r="Z298" s="135"/>
      <c r="AA298" s="135"/>
      <c r="AB298" s="135"/>
      <c r="AC298" s="135"/>
      <c r="AD298" s="135"/>
      <c r="AE298" s="135"/>
      <c r="AF298" s="135"/>
      <c r="AG298" s="135"/>
      <c r="AH298" s="135"/>
      <c r="AI298" s="135"/>
      <c r="AJ298" s="135"/>
      <c r="AK298" s="135"/>
    </row>
    <row r="299" spans="2:37" x14ac:dyDescent="0.25">
      <c r="B299" s="135"/>
      <c r="G299" s="135"/>
      <c r="H299" s="135"/>
      <c r="I299" s="135"/>
      <c r="J299" s="135"/>
      <c r="K299" s="135"/>
      <c r="L299" s="135"/>
      <c r="M299" s="135"/>
      <c r="N299" s="135"/>
      <c r="O299" s="135"/>
      <c r="P299" s="135"/>
      <c r="Q299" s="135"/>
      <c r="R299" s="135"/>
      <c r="S299" s="135"/>
      <c r="T299" s="135"/>
      <c r="U299" s="135"/>
      <c r="V299" s="135"/>
      <c r="W299" s="135"/>
      <c r="X299" s="135"/>
      <c r="Y299" s="135"/>
      <c r="Z299" s="135"/>
      <c r="AA299" s="135"/>
      <c r="AB299" s="135"/>
      <c r="AC299" s="135"/>
      <c r="AD299" s="135"/>
      <c r="AE299" s="135"/>
      <c r="AF299" s="135"/>
      <c r="AG299" s="135"/>
      <c r="AH299" s="135"/>
      <c r="AI299" s="135"/>
      <c r="AJ299" s="135"/>
      <c r="AK299" s="135"/>
    </row>
    <row r="300" spans="2:37" x14ac:dyDescent="0.25">
      <c r="B300" s="135"/>
      <c r="G300" s="135"/>
      <c r="H300" s="135"/>
      <c r="I300" s="135"/>
      <c r="J300" s="135"/>
      <c r="K300" s="135"/>
      <c r="L300" s="135"/>
      <c r="M300" s="135"/>
      <c r="N300" s="135"/>
      <c r="O300" s="135"/>
      <c r="P300" s="135"/>
      <c r="Q300" s="135"/>
      <c r="R300" s="135"/>
      <c r="S300" s="135"/>
      <c r="T300" s="135"/>
      <c r="U300" s="135"/>
      <c r="V300" s="135"/>
      <c r="W300" s="135"/>
      <c r="X300" s="135"/>
      <c r="Y300" s="135"/>
      <c r="Z300" s="135"/>
      <c r="AA300" s="135"/>
      <c r="AB300" s="135"/>
      <c r="AC300" s="135"/>
      <c r="AD300" s="135"/>
      <c r="AE300" s="135"/>
      <c r="AF300" s="135"/>
      <c r="AG300" s="135"/>
      <c r="AH300" s="135"/>
      <c r="AI300" s="135"/>
      <c r="AJ300" s="135"/>
      <c r="AK300" s="135"/>
    </row>
    <row r="301" spans="2:37" x14ac:dyDescent="0.25">
      <c r="B301" s="135"/>
      <c r="G301" s="135"/>
      <c r="H301" s="135"/>
      <c r="I301" s="135"/>
      <c r="J301" s="135"/>
      <c r="K301" s="135"/>
      <c r="L301" s="135"/>
      <c r="M301" s="135"/>
      <c r="N301" s="135"/>
      <c r="O301" s="135"/>
      <c r="P301" s="135"/>
      <c r="Q301" s="135"/>
      <c r="R301" s="135"/>
      <c r="S301" s="135"/>
      <c r="T301" s="135"/>
      <c r="U301" s="135"/>
      <c r="V301" s="135"/>
      <c r="W301" s="135"/>
      <c r="X301" s="135"/>
      <c r="Y301" s="135"/>
      <c r="Z301" s="135"/>
      <c r="AA301" s="135"/>
      <c r="AB301" s="135"/>
      <c r="AC301" s="135"/>
      <c r="AD301" s="135"/>
      <c r="AE301" s="135"/>
      <c r="AF301" s="135"/>
      <c r="AG301" s="135"/>
      <c r="AH301" s="135"/>
      <c r="AI301" s="135"/>
      <c r="AJ301" s="135"/>
      <c r="AK301" s="135"/>
    </row>
    <row r="302" spans="2:37" x14ac:dyDescent="0.25">
      <c r="B302" s="135"/>
      <c r="G302" s="135"/>
      <c r="H302" s="135"/>
      <c r="I302" s="135"/>
      <c r="J302" s="135"/>
      <c r="K302" s="135"/>
      <c r="L302" s="135"/>
      <c r="M302" s="135"/>
      <c r="N302" s="135"/>
      <c r="O302" s="135"/>
      <c r="P302" s="135"/>
      <c r="Q302" s="135"/>
      <c r="R302" s="135"/>
      <c r="S302" s="135"/>
      <c r="T302" s="135"/>
      <c r="U302" s="135"/>
      <c r="V302" s="135"/>
      <c r="W302" s="135"/>
      <c r="X302" s="135"/>
      <c r="Y302" s="135"/>
      <c r="Z302" s="135"/>
      <c r="AA302" s="135"/>
      <c r="AB302" s="135"/>
      <c r="AC302" s="135"/>
      <c r="AD302" s="135"/>
      <c r="AE302" s="135"/>
      <c r="AF302" s="135"/>
      <c r="AG302" s="135"/>
      <c r="AH302" s="135"/>
      <c r="AI302" s="135"/>
      <c r="AJ302" s="135"/>
      <c r="AK302" s="135"/>
    </row>
    <row r="303" spans="2:37" x14ac:dyDescent="0.25">
      <c r="B303" s="135"/>
      <c r="G303" s="135"/>
      <c r="H303" s="135"/>
      <c r="I303" s="135"/>
      <c r="J303" s="135"/>
      <c r="K303" s="135"/>
      <c r="L303" s="135"/>
      <c r="M303" s="135"/>
      <c r="N303" s="135"/>
      <c r="O303" s="135"/>
      <c r="P303" s="135"/>
      <c r="Q303" s="135"/>
      <c r="R303" s="135"/>
      <c r="S303" s="135"/>
      <c r="T303" s="135"/>
      <c r="U303" s="135"/>
      <c r="V303" s="135"/>
      <c r="W303" s="135"/>
      <c r="X303" s="135"/>
      <c r="Y303" s="135"/>
      <c r="Z303" s="135"/>
      <c r="AA303" s="135"/>
      <c r="AB303" s="135"/>
      <c r="AC303" s="135"/>
      <c r="AD303" s="135"/>
      <c r="AE303" s="135"/>
      <c r="AF303" s="135"/>
      <c r="AG303" s="135"/>
      <c r="AH303" s="135"/>
      <c r="AI303" s="135"/>
      <c r="AJ303" s="135"/>
      <c r="AK303" s="135"/>
    </row>
    <row r="304" spans="2:37" x14ac:dyDescent="0.25">
      <c r="B304" s="135"/>
      <c r="G304" s="135"/>
      <c r="H304" s="135"/>
      <c r="I304" s="135"/>
      <c r="J304" s="135"/>
      <c r="K304" s="135"/>
      <c r="L304" s="135"/>
      <c r="M304" s="135"/>
      <c r="N304" s="135"/>
      <c r="O304" s="135"/>
      <c r="P304" s="135"/>
      <c r="Q304" s="135"/>
      <c r="R304" s="135"/>
      <c r="S304" s="135"/>
      <c r="T304" s="135"/>
      <c r="U304" s="135"/>
      <c r="V304" s="135"/>
      <c r="W304" s="135"/>
      <c r="X304" s="135"/>
      <c r="Y304" s="135"/>
      <c r="Z304" s="135"/>
      <c r="AA304" s="135"/>
      <c r="AB304" s="135"/>
      <c r="AC304" s="135"/>
      <c r="AD304" s="135"/>
      <c r="AE304" s="135"/>
      <c r="AF304" s="135"/>
      <c r="AG304" s="135"/>
      <c r="AH304" s="135"/>
      <c r="AI304" s="135"/>
      <c r="AJ304" s="135"/>
      <c r="AK304" s="135"/>
    </row>
    <row r="305" spans="2:37" x14ac:dyDescent="0.25">
      <c r="B305" s="135"/>
      <c r="G305" s="135"/>
      <c r="H305" s="135"/>
      <c r="I305" s="135"/>
      <c r="J305" s="135"/>
      <c r="K305" s="135"/>
      <c r="L305" s="135"/>
      <c r="M305" s="135"/>
      <c r="N305" s="135"/>
      <c r="O305" s="135"/>
      <c r="P305" s="135"/>
      <c r="Q305" s="135"/>
      <c r="R305" s="135"/>
      <c r="S305" s="135"/>
      <c r="T305" s="135"/>
      <c r="U305" s="135"/>
      <c r="V305" s="135"/>
      <c r="W305" s="135"/>
      <c r="X305" s="135"/>
      <c r="Y305" s="135"/>
      <c r="Z305" s="135"/>
      <c r="AA305" s="135"/>
      <c r="AB305" s="135"/>
      <c r="AC305" s="135"/>
      <c r="AD305" s="135"/>
      <c r="AE305" s="135"/>
      <c r="AF305" s="135"/>
      <c r="AG305" s="135"/>
      <c r="AH305" s="135"/>
      <c r="AI305" s="135"/>
      <c r="AJ305" s="135"/>
      <c r="AK305" s="135"/>
    </row>
    <row r="306" spans="2:37" x14ac:dyDescent="0.25">
      <c r="B306" s="135"/>
      <c r="G306" s="135"/>
      <c r="H306" s="135"/>
      <c r="I306" s="135"/>
      <c r="J306" s="135"/>
      <c r="K306" s="135"/>
      <c r="L306" s="135"/>
      <c r="M306" s="135"/>
      <c r="N306" s="135"/>
      <c r="O306" s="135"/>
      <c r="P306" s="135"/>
      <c r="Q306" s="135"/>
      <c r="R306" s="135"/>
      <c r="S306" s="135"/>
      <c r="T306" s="135"/>
      <c r="U306" s="135"/>
      <c r="V306" s="135"/>
      <c r="W306" s="135"/>
      <c r="X306" s="135"/>
      <c r="Y306" s="135"/>
      <c r="Z306" s="135"/>
      <c r="AA306" s="135"/>
      <c r="AB306" s="135"/>
      <c r="AC306" s="135"/>
      <c r="AD306" s="135"/>
      <c r="AE306" s="135"/>
      <c r="AF306" s="135"/>
      <c r="AG306" s="135"/>
      <c r="AH306" s="135"/>
      <c r="AI306" s="135"/>
      <c r="AJ306" s="135"/>
      <c r="AK306" s="135"/>
    </row>
    <row r="307" spans="2:37" x14ac:dyDescent="0.25">
      <c r="B307" s="135"/>
      <c r="G307" s="135"/>
      <c r="H307" s="135"/>
      <c r="I307" s="135"/>
      <c r="J307" s="135"/>
      <c r="K307" s="135"/>
      <c r="L307" s="135"/>
      <c r="M307" s="135"/>
      <c r="N307" s="135"/>
      <c r="O307" s="135"/>
      <c r="P307" s="135"/>
      <c r="Q307" s="135"/>
      <c r="R307" s="135"/>
      <c r="S307" s="135"/>
      <c r="T307" s="135"/>
      <c r="U307" s="135"/>
      <c r="V307" s="135"/>
      <c r="W307" s="135"/>
      <c r="X307" s="135"/>
      <c r="Y307" s="135"/>
      <c r="Z307" s="135"/>
      <c r="AA307" s="135"/>
      <c r="AB307" s="135"/>
      <c r="AC307" s="135"/>
      <c r="AD307" s="135"/>
      <c r="AE307" s="135"/>
      <c r="AF307" s="135"/>
      <c r="AG307" s="135"/>
      <c r="AH307" s="135"/>
      <c r="AI307" s="135"/>
      <c r="AJ307" s="135"/>
      <c r="AK307" s="135"/>
    </row>
    <row r="308" spans="2:37" x14ac:dyDescent="0.25">
      <c r="B308" s="135"/>
      <c r="G308" s="135"/>
      <c r="H308" s="135"/>
      <c r="I308" s="135"/>
      <c r="J308" s="135"/>
      <c r="K308" s="135"/>
      <c r="L308" s="135"/>
      <c r="M308" s="135"/>
      <c r="N308" s="135"/>
      <c r="O308" s="135"/>
      <c r="P308" s="135"/>
      <c r="Q308" s="135"/>
      <c r="R308" s="135"/>
      <c r="S308" s="135"/>
      <c r="T308" s="135"/>
      <c r="U308" s="135"/>
      <c r="V308" s="135"/>
      <c r="W308" s="135"/>
      <c r="X308" s="135"/>
      <c r="Y308" s="135"/>
      <c r="Z308" s="135"/>
      <c r="AA308" s="135"/>
      <c r="AB308" s="135"/>
      <c r="AC308" s="135"/>
      <c r="AD308" s="135"/>
      <c r="AE308" s="135"/>
      <c r="AF308" s="135"/>
      <c r="AG308" s="135"/>
      <c r="AH308" s="135"/>
      <c r="AI308" s="135"/>
      <c r="AJ308" s="135"/>
      <c r="AK308" s="135"/>
    </row>
    <row r="309" spans="2:37" x14ac:dyDescent="0.25">
      <c r="B309" s="135"/>
      <c r="G309" s="135"/>
      <c r="H309" s="135"/>
      <c r="I309" s="135"/>
      <c r="J309" s="135"/>
      <c r="K309" s="135"/>
      <c r="L309" s="135"/>
      <c r="M309" s="135"/>
      <c r="N309" s="135"/>
      <c r="O309" s="135"/>
      <c r="P309" s="135"/>
      <c r="Q309" s="135"/>
      <c r="R309" s="135"/>
      <c r="S309" s="135"/>
      <c r="T309" s="135"/>
      <c r="U309" s="135"/>
      <c r="V309" s="135"/>
      <c r="W309" s="135"/>
      <c r="X309" s="135"/>
      <c r="Y309" s="135"/>
      <c r="Z309" s="135"/>
      <c r="AA309" s="135"/>
      <c r="AB309" s="135"/>
      <c r="AC309" s="135"/>
      <c r="AD309" s="135"/>
      <c r="AE309" s="135"/>
      <c r="AF309" s="135"/>
      <c r="AG309" s="135"/>
      <c r="AH309" s="135"/>
      <c r="AI309" s="135"/>
      <c r="AJ309" s="135"/>
      <c r="AK309" s="135"/>
    </row>
    <row r="310" spans="2:37" x14ac:dyDescent="0.25">
      <c r="B310" s="135"/>
      <c r="G310" s="135"/>
      <c r="H310" s="135"/>
      <c r="I310" s="135"/>
      <c r="J310" s="135"/>
      <c r="K310" s="135"/>
      <c r="L310" s="135"/>
      <c r="M310" s="135"/>
      <c r="N310" s="135"/>
      <c r="O310" s="135"/>
      <c r="P310" s="135"/>
      <c r="Q310" s="135"/>
      <c r="R310" s="135"/>
      <c r="S310" s="135"/>
      <c r="T310" s="135"/>
      <c r="U310" s="135"/>
      <c r="V310" s="135"/>
      <c r="W310" s="135"/>
      <c r="X310" s="135"/>
      <c r="Y310" s="135"/>
      <c r="Z310" s="135"/>
      <c r="AA310" s="135"/>
      <c r="AB310" s="135"/>
      <c r="AC310" s="135"/>
      <c r="AD310" s="135"/>
      <c r="AE310" s="135"/>
      <c r="AF310" s="135"/>
      <c r="AG310" s="135"/>
      <c r="AH310" s="135"/>
      <c r="AI310" s="135"/>
      <c r="AJ310" s="135"/>
      <c r="AK310" s="135"/>
    </row>
    <row r="311" spans="2:37" x14ac:dyDescent="0.25">
      <c r="B311" s="135"/>
      <c r="G311" s="135"/>
      <c r="H311" s="135"/>
      <c r="I311" s="135"/>
      <c r="J311" s="135"/>
      <c r="K311" s="135"/>
      <c r="L311" s="135"/>
      <c r="M311" s="135"/>
      <c r="N311" s="135"/>
      <c r="O311" s="135"/>
      <c r="P311" s="135"/>
      <c r="Q311" s="135"/>
      <c r="R311" s="135"/>
      <c r="S311" s="135"/>
      <c r="T311" s="135"/>
      <c r="U311" s="135"/>
      <c r="V311" s="135"/>
      <c r="W311" s="135"/>
      <c r="X311" s="135"/>
      <c r="Y311" s="135"/>
      <c r="Z311" s="135"/>
      <c r="AA311" s="135"/>
      <c r="AB311" s="135"/>
      <c r="AC311" s="135"/>
      <c r="AD311" s="135"/>
      <c r="AE311" s="135"/>
      <c r="AF311" s="135"/>
      <c r="AG311" s="135"/>
      <c r="AH311" s="135"/>
      <c r="AI311" s="135"/>
      <c r="AJ311" s="135"/>
      <c r="AK311" s="135"/>
    </row>
    <row r="312" spans="2:37" x14ac:dyDescent="0.25">
      <c r="B312" s="135"/>
      <c r="G312" s="135"/>
      <c r="H312" s="135"/>
      <c r="I312" s="135"/>
      <c r="J312" s="135"/>
      <c r="K312" s="135"/>
      <c r="L312" s="135"/>
      <c r="M312" s="135"/>
      <c r="N312" s="135"/>
      <c r="O312" s="135"/>
      <c r="P312" s="135"/>
      <c r="Q312" s="135"/>
      <c r="R312" s="135"/>
      <c r="S312" s="135"/>
      <c r="T312" s="135"/>
      <c r="U312" s="135"/>
      <c r="V312" s="135"/>
      <c r="W312" s="135"/>
      <c r="X312" s="135"/>
      <c r="Y312" s="135"/>
      <c r="Z312" s="135"/>
      <c r="AA312" s="135"/>
      <c r="AB312" s="135"/>
      <c r="AC312" s="135"/>
      <c r="AD312" s="135"/>
      <c r="AE312" s="135"/>
      <c r="AF312" s="135"/>
      <c r="AG312" s="135"/>
      <c r="AH312" s="135"/>
      <c r="AI312" s="135"/>
      <c r="AJ312" s="135"/>
      <c r="AK312" s="135"/>
    </row>
    <row r="313" spans="2:37" x14ac:dyDescent="0.25">
      <c r="B313" s="135"/>
      <c r="G313" s="135"/>
      <c r="H313" s="135"/>
      <c r="I313" s="135"/>
      <c r="J313" s="135"/>
      <c r="K313" s="135"/>
      <c r="L313" s="135"/>
      <c r="M313" s="135"/>
      <c r="N313" s="135"/>
      <c r="O313" s="135"/>
      <c r="P313" s="135"/>
      <c r="Q313" s="135"/>
      <c r="R313" s="135"/>
      <c r="S313" s="135"/>
      <c r="T313" s="135"/>
      <c r="U313" s="135"/>
      <c r="V313" s="135"/>
      <c r="W313" s="135"/>
      <c r="X313" s="135"/>
      <c r="Y313" s="135"/>
      <c r="Z313" s="135"/>
      <c r="AA313" s="135"/>
      <c r="AB313" s="135"/>
      <c r="AC313" s="135"/>
      <c r="AD313" s="135"/>
      <c r="AE313" s="135"/>
      <c r="AF313" s="135"/>
      <c r="AG313" s="135"/>
      <c r="AH313" s="135"/>
      <c r="AI313" s="135"/>
      <c r="AJ313" s="135"/>
      <c r="AK313" s="135"/>
    </row>
    <row r="314" spans="2:37" x14ac:dyDescent="0.25">
      <c r="B314" s="135"/>
      <c r="G314" s="135"/>
      <c r="H314" s="135"/>
      <c r="I314" s="135"/>
      <c r="J314" s="135"/>
      <c r="K314" s="135"/>
      <c r="L314" s="135"/>
      <c r="M314" s="135"/>
      <c r="N314" s="135"/>
      <c r="O314" s="135"/>
      <c r="P314" s="135"/>
      <c r="Q314" s="135"/>
      <c r="R314" s="135"/>
      <c r="S314" s="135"/>
      <c r="T314" s="135"/>
      <c r="U314" s="135"/>
      <c r="V314" s="135"/>
      <c r="W314" s="135"/>
      <c r="X314" s="135"/>
      <c r="Y314" s="135"/>
      <c r="Z314" s="135"/>
      <c r="AA314" s="135"/>
      <c r="AB314" s="135"/>
      <c r="AC314" s="135"/>
      <c r="AD314" s="135"/>
      <c r="AE314" s="135"/>
      <c r="AF314" s="135"/>
      <c r="AG314" s="135"/>
      <c r="AH314" s="135"/>
      <c r="AI314" s="135"/>
      <c r="AJ314" s="135"/>
      <c r="AK314" s="135"/>
    </row>
    <row r="315" spans="2:37" x14ac:dyDescent="0.25">
      <c r="B315" s="135"/>
      <c r="G315" s="135"/>
      <c r="H315" s="135"/>
      <c r="I315" s="135"/>
      <c r="J315" s="135"/>
      <c r="K315" s="135"/>
      <c r="L315" s="135"/>
      <c r="M315" s="135"/>
      <c r="N315" s="135"/>
      <c r="O315" s="135"/>
      <c r="P315" s="135"/>
      <c r="Q315" s="135"/>
      <c r="R315" s="135"/>
      <c r="S315" s="135"/>
      <c r="T315" s="135"/>
      <c r="U315" s="135"/>
      <c r="V315" s="135"/>
      <c r="W315" s="135"/>
      <c r="X315" s="135"/>
      <c r="Y315" s="135"/>
      <c r="Z315" s="135"/>
      <c r="AA315" s="135"/>
      <c r="AB315" s="135"/>
      <c r="AC315" s="135"/>
      <c r="AD315" s="135"/>
      <c r="AE315" s="135"/>
      <c r="AF315" s="135"/>
      <c r="AG315" s="135"/>
      <c r="AH315" s="135"/>
      <c r="AI315" s="135"/>
      <c r="AJ315" s="135"/>
      <c r="AK315" s="135"/>
    </row>
    <row r="316" spans="2:37" x14ac:dyDescent="0.25">
      <c r="B316" s="135"/>
      <c r="G316" s="135"/>
      <c r="H316" s="135"/>
      <c r="I316" s="135"/>
      <c r="J316" s="135"/>
      <c r="K316" s="135"/>
      <c r="L316" s="135"/>
      <c r="M316" s="135"/>
      <c r="N316" s="135"/>
      <c r="O316" s="135"/>
      <c r="P316" s="135"/>
      <c r="Q316" s="135"/>
      <c r="R316" s="135"/>
      <c r="S316" s="135"/>
      <c r="T316" s="135"/>
      <c r="U316" s="135"/>
      <c r="V316" s="135"/>
      <c r="W316" s="135"/>
      <c r="X316" s="135"/>
      <c r="Y316" s="135"/>
      <c r="Z316" s="135"/>
      <c r="AA316" s="135"/>
      <c r="AB316" s="135"/>
      <c r="AC316" s="135"/>
      <c r="AD316" s="135"/>
      <c r="AE316" s="135"/>
      <c r="AF316" s="135"/>
      <c r="AG316" s="135"/>
      <c r="AH316" s="135"/>
      <c r="AI316" s="135"/>
      <c r="AJ316" s="135"/>
      <c r="AK316" s="135"/>
    </row>
    <row r="317" spans="2:37" x14ac:dyDescent="0.25">
      <c r="B317" s="135"/>
      <c r="G317" s="135"/>
      <c r="H317" s="135"/>
      <c r="I317" s="135"/>
      <c r="J317" s="135"/>
      <c r="K317" s="135"/>
      <c r="L317" s="135"/>
      <c r="M317" s="135"/>
      <c r="N317" s="135"/>
      <c r="O317" s="135"/>
      <c r="P317" s="135"/>
      <c r="Q317" s="135"/>
      <c r="R317" s="135"/>
      <c r="S317" s="135"/>
      <c r="T317" s="135"/>
      <c r="U317" s="135"/>
      <c r="V317" s="135"/>
      <c r="W317" s="135"/>
      <c r="X317" s="135"/>
      <c r="Y317" s="135"/>
      <c r="Z317" s="135"/>
      <c r="AA317" s="135"/>
      <c r="AB317" s="135"/>
      <c r="AC317" s="135"/>
      <c r="AD317" s="135"/>
      <c r="AE317" s="135"/>
      <c r="AF317" s="135"/>
      <c r="AG317" s="135"/>
      <c r="AH317" s="135"/>
      <c r="AI317" s="135"/>
      <c r="AJ317" s="135"/>
      <c r="AK317" s="135"/>
    </row>
    <row r="318" spans="2:37" x14ac:dyDescent="0.25">
      <c r="B318" s="135"/>
      <c r="G318" s="135"/>
      <c r="H318" s="135"/>
      <c r="I318" s="135"/>
      <c r="J318" s="135"/>
      <c r="K318" s="135"/>
      <c r="L318" s="135"/>
      <c r="M318" s="135"/>
      <c r="N318" s="135"/>
      <c r="O318" s="135"/>
      <c r="P318" s="135"/>
      <c r="Q318" s="135"/>
      <c r="R318" s="135"/>
      <c r="S318" s="135"/>
      <c r="T318" s="135"/>
      <c r="U318" s="135"/>
      <c r="V318" s="135"/>
      <c r="W318" s="135"/>
      <c r="X318" s="135"/>
      <c r="Y318" s="135"/>
      <c r="Z318" s="135"/>
      <c r="AA318" s="135"/>
      <c r="AB318" s="135"/>
      <c r="AC318" s="135"/>
      <c r="AD318" s="135"/>
      <c r="AE318" s="135"/>
      <c r="AF318" s="135"/>
      <c r="AG318" s="135"/>
      <c r="AH318" s="135"/>
      <c r="AI318" s="135"/>
      <c r="AJ318" s="135"/>
      <c r="AK318" s="135"/>
    </row>
    <row r="319" spans="2:37" x14ac:dyDescent="0.25">
      <c r="B319" s="135"/>
      <c r="G319" s="135"/>
      <c r="H319" s="135"/>
      <c r="I319" s="135"/>
      <c r="J319" s="135"/>
      <c r="K319" s="135"/>
      <c r="L319" s="135"/>
      <c r="M319" s="135"/>
      <c r="N319" s="135"/>
      <c r="O319" s="135"/>
      <c r="P319" s="135"/>
      <c r="Q319" s="135"/>
      <c r="R319" s="135"/>
      <c r="S319" s="135"/>
      <c r="T319" s="135"/>
      <c r="U319" s="135"/>
      <c r="V319" s="135"/>
      <c r="W319" s="135"/>
      <c r="X319" s="135"/>
      <c r="Y319" s="135"/>
      <c r="Z319" s="135"/>
      <c r="AA319" s="135"/>
      <c r="AB319" s="135"/>
      <c r="AC319" s="135"/>
      <c r="AD319" s="135"/>
      <c r="AE319" s="135"/>
      <c r="AF319" s="135"/>
      <c r="AG319" s="135"/>
      <c r="AH319" s="135"/>
      <c r="AI319" s="135"/>
      <c r="AJ319" s="135"/>
      <c r="AK319" s="135"/>
    </row>
    <row r="320" spans="2:37" x14ac:dyDescent="0.25">
      <c r="B320" s="135"/>
      <c r="G320" s="135"/>
      <c r="H320" s="135"/>
      <c r="I320" s="135"/>
      <c r="J320" s="135"/>
      <c r="K320" s="135"/>
      <c r="L320" s="135"/>
      <c r="M320" s="135"/>
      <c r="N320" s="135"/>
      <c r="O320" s="135"/>
      <c r="P320" s="135"/>
      <c r="Q320" s="135"/>
      <c r="R320" s="135"/>
      <c r="S320" s="135"/>
      <c r="T320" s="135"/>
      <c r="U320" s="135"/>
      <c r="V320" s="135"/>
      <c r="W320" s="135"/>
      <c r="X320" s="135"/>
      <c r="Y320" s="135"/>
      <c r="Z320" s="135"/>
      <c r="AA320" s="135"/>
      <c r="AB320" s="135"/>
      <c r="AC320" s="135"/>
      <c r="AD320" s="135"/>
      <c r="AE320" s="135"/>
      <c r="AF320" s="135"/>
      <c r="AG320" s="135"/>
      <c r="AH320" s="135"/>
      <c r="AI320" s="135"/>
      <c r="AJ320" s="135"/>
      <c r="AK320" s="135"/>
    </row>
    <row r="321" spans="2:37" x14ac:dyDescent="0.25">
      <c r="B321" s="135"/>
      <c r="G321" s="135"/>
      <c r="H321" s="135"/>
      <c r="I321" s="135"/>
      <c r="J321" s="135"/>
      <c r="K321" s="135"/>
      <c r="L321" s="135"/>
      <c r="M321" s="135"/>
      <c r="N321" s="135"/>
      <c r="O321" s="135"/>
      <c r="P321" s="135"/>
      <c r="Q321" s="135"/>
      <c r="R321" s="135"/>
      <c r="S321" s="135"/>
      <c r="T321" s="135"/>
      <c r="U321" s="135"/>
      <c r="V321" s="135"/>
      <c r="W321" s="135"/>
      <c r="X321" s="135"/>
      <c r="Y321" s="135"/>
      <c r="Z321" s="135"/>
      <c r="AA321" s="135"/>
      <c r="AB321" s="135"/>
      <c r="AC321" s="135"/>
      <c r="AD321" s="135"/>
      <c r="AE321" s="135"/>
      <c r="AF321" s="135"/>
      <c r="AG321" s="135"/>
      <c r="AH321" s="135"/>
      <c r="AI321" s="135"/>
      <c r="AJ321" s="135"/>
      <c r="AK321" s="135"/>
    </row>
    <row r="322" spans="2:37" x14ac:dyDescent="0.25">
      <c r="B322" s="135"/>
      <c r="G322" s="135"/>
      <c r="H322" s="135"/>
      <c r="I322" s="135"/>
      <c r="J322" s="135"/>
      <c r="K322" s="135"/>
      <c r="L322" s="135"/>
      <c r="M322" s="135"/>
      <c r="N322" s="135"/>
      <c r="O322" s="135"/>
      <c r="P322" s="135"/>
      <c r="Q322" s="135"/>
      <c r="R322" s="135"/>
      <c r="S322" s="135"/>
      <c r="T322" s="135"/>
      <c r="U322" s="135"/>
      <c r="V322" s="135"/>
      <c r="W322" s="135"/>
      <c r="X322" s="135"/>
      <c r="Y322" s="135"/>
      <c r="Z322" s="135"/>
      <c r="AA322" s="135"/>
      <c r="AB322" s="135"/>
      <c r="AC322" s="135"/>
      <c r="AD322" s="135"/>
      <c r="AE322" s="135"/>
      <c r="AF322" s="135"/>
      <c r="AG322" s="135"/>
      <c r="AH322" s="135"/>
      <c r="AI322" s="135"/>
      <c r="AJ322" s="135"/>
      <c r="AK322" s="135"/>
    </row>
    <row r="323" spans="2:37" x14ac:dyDescent="0.25">
      <c r="B323" s="135"/>
      <c r="G323" s="135"/>
      <c r="H323" s="135"/>
      <c r="I323" s="135"/>
      <c r="J323" s="135"/>
      <c r="K323" s="135"/>
      <c r="L323" s="135"/>
      <c r="M323" s="135"/>
      <c r="N323" s="135"/>
      <c r="O323" s="135"/>
      <c r="P323" s="135"/>
      <c r="Q323" s="135"/>
      <c r="R323" s="135"/>
      <c r="S323" s="135"/>
      <c r="T323" s="135"/>
      <c r="U323" s="135"/>
      <c r="V323" s="135"/>
      <c r="W323" s="135"/>
      <c r="X323" s="135"/>
      <c r="Y323" s="135"/>
      <c r="Z323" s="135"/>
      <c r="AA323" s="135"/>
      <c r="AB323" s="135"/>
      <c r="AC323" s="135"/>
      <c r="AD323" s="135"/>
      <c r="AE323" s="135"/>
      <c r="AF323" s="135"/>
      <c r="AG323" s="135"/>
      <c r="AH323" s="135"/>
      <c r="AI323" s="135"/>
      <c r="AJ323" s="135"/>
      <c r="AK323" s="135"/>
    </row>
    <row r="324" spans="2:37" x14ac:dyDescent="0.25">
      <c r="B324" s="135"/>
      <c r="G324" s="135"/>
      <c r="H324" s="135"/>
      <c r="I324" s="135"/>
      <c r="J324" s="135"/>
      <c r="K324" s="135"/>
      <c r="L324" s="135"/>
      <c r="M324" s="135"/>
      <c r="N324" s="135"/>
      <c r="O324" s="135"/>
      <c r="P324" s="135"/>
      <c r="Q324" s="135"/>
      <c r="R324" s="135"/>
      <c r="S324" s="135"/>
      <c r="T324" s="135"/>
      <c r="U324" s="135"/>
      <c r="V324" s="135"/>
      <c r="W324" s="135"/>
      <c r="X324" s="135"/>
      <c r="Y324" s="135"/>
      <c r="Z324" s="135"/>
      <c r="AA324" s="135"/>
      <c r="AB324" s="135"/>
      <c r="AC324" s="135"/>
      <c r="AD324" s="135"/>
      <c r="AE324" s="135"/>
      <c r="AF324" s="135"/>
      <c r="AG324" s="135"/>
      <c r="AH324" s="135"/>
      <c r="AI324" s="135"/>
      <c r="AJ324" s="135"/>
      <c r="AK324" s="135"/>
    </row>
    <row r="325" spans="2:37" x14ac:dyDescent="0.25">
      <c r="B325" s="135"/>
      <c r="G325" s="135"/>
      <c r="H325" s="135"/>
      <c r="I325" s="135"/>
      <c r="J325" s="135"/>
      <c r="K325" s="135"/>
      <c r="L325" s="135"/>
      <c r="M325" s="135"/>
      <c r="N325" s="135"/>
      <c r="O325" s="135"/>
      <c r="P325" s="135"/>
      <c r="Q325" s="135"/>
      <c r="R325" s="135"/>
      <c r="S325" s="135"/>
      <c r="T325" s="135"/>
      <c r="U325" s="135"/>
      <c r="V325" s="135"/>
      <c r="W325" s="135"/>
      <c r="X325" s="135"/>
      <c r="Y325" s="135"/>
      <c r="Z325" s="135"/>
      <c r="AA325" s="135"/>
      <c r="AB325" s="135"/>
      <c r="AC325" s="135"/>
      <c r="AD325" s="135"/>
      <c r="AE325" s="135"/>
      <c r="AF325" s="135"/>
      <c r="AG325" s="135"/>
      <c r="AH325" s="135"/>
      <c r="AI325" s="135"/>
      <c r="AJ325" s="135"/>
      <c r="AK325" s="135"/>
    </row>
    <row r="326" spans="2:37" x14ac:dyDescent="0.25">
      <c r="B326" s="135"/>
      <c r="G326" s="135"/>
      <c r="H326" s="135"/>
      <c r="I326" s="135"/>
      <c r="J326" s="135"/>
      <c r="K326" s="135"/>
      <c r="L326" s="135"/>
      <c r="M326" s="135"/>
      <c r="N326" s="135"/>
      <c r="O326" s="135"/>
      <c r="P326" s="135"/>
      <c r="Q326" s="135"/>
      <c r="R326" s="135"/>
      <c r="S326" s="135"/>
      <c r="T326" s="135"/>
      <c r="U326" s="135"/>
      <c r="V326" s="135"/>
      <c r="W326" s="135"/>
      <c r="X326" s="135"/>
      <c r="Y326" s="135"/>
      <c r="Z326" s="135"/>
      <c r="AA326" s="135"/>
      <c r="AB326" s="135"/>
      <c r="AC326" s="135"/>
      <c r="AD326" s="135"/>
      <c r="AE326" s="135"/>
      <c r="AF326" s="135"/>
      <c r="AG326" s="135"/>
      <c r="AH326" s="135"/>
      <c r="AI326" s="135"/>
      <c r="AJ326" s="135"/>
      <c r="AK326" s="135"/>
    </row>
    <row r="327" spans="2:37" x14ac:dyDescent="0.25">
      <c r="B327" s="135"/>
      <c r="G327" s="135"/>
      <c r="H327" s="135"/>
      <c r="I327" s="135"/>
      <c r="J327" s="135"/>
      <c r="K327" s="135"/>
      <c r="L327" s="135"/>
      <c r="M327" s="135"/>
      <c r="N327" s="135"/>
      <c r="O327" s="135"/>
      <c r="P327" s="135"/>
      <c r="Q327" s="135"/>
      <c r="R327" s="135"/>
      <c r="S327" s="135"/>
      <c r="T327" s="135"/>
      <c r="U327" s="135"/>
      <c r="V327" s="135"/>
      <c r="W327" s="135"/>
      <c r="X327" s="135"/>
      <c r="Y327" s="135"/>
      <c r="Z327" s="135"/>
      <c r="AA327" s="135"/>
      <c r="AB327" s="135"/>
      <c r="AC327" s="135"/>
      <c r="AD327" s="135"/>
      <c r="AE327" s="135"/>
      <c r="AF327" s="135"/>
      <c r="AG327" s="135"/>
      <c r="AH327" s="135"/>
      <c r="AI327" s="135"/>
      <c r="AJ327" s="135"/>
      <c r="AK327" s="135"/>
    </row>
    <row r="328" spans="2:37" x14ac:dyDescent="0.25">
      <c r="B328" s="135"/>
      <c r="G328" s="135"/>
      <c r="H328" s="135"/>
      <c r="I328" s="135"/>
      <c r="J328" s="135"/>
      <c r="K328" s="135"/>
      <c r="L328" s="135"/>
      <c r="M328" s="135"/>
      <c r="N328" s="135"/>
      <c r="O328" s="135"/>
      <c r="P328" s="135"/>
      <c r="Q328" s="135"/>
      <c r="R328" s="135"/>
      <c r="S328" s="135"/>
      <c r="T328" s="135"/>
      <c r="U328" s="135"/>
      <c r="V328" s="135"/>
      <c r="W328" s="135"/>
      <c r="X328" s="135"/>
      <c r="Y328" s="135"/>
      <c r="Z328" s="135"/>
      <c r="AA328" s="135"/>
      <c r="AB328" s="135"/>
      <c r="AC328" s="135"/>
      <c r="AD328" s="135"/>
      <c r="AE328" s="135"/>
      <c r="AF328" s="135"/>
      <c r="AG328" s="135"/>
      <c r="AH328" s="135"/>
      <c r="AI328" s="135"/>
      <c r="AJ328" s="135"/>
      <c r="AK328" s="135"/>
    </row>
    <row r="329" spans="2:37" x14ac:dyDescent="0.25">
      <c r="B329" s="135"/>
      <c r="G329" s="135"/>
      <c r="H329" s="135"/>
      <c r="I329" s="135"/>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row>
  </sheetData>
  <customSheetViews>
    <customSheetView guid="{0E5D6326-6152-415E-9F4D-C1DC93EA26A8}" fitToPage="1" printArea="1" hiddenRows="1">
      <selection activeCell="C23" sqref="C23"/>
      <pageMargins left="0.7" right="0.7" top="0.75" bottom="0.75" header="0.3" footer="0.3"/>
      <pageSetup scale="31" fitToWidth="4" orientation="landscape" horizontalDpi="300" verticalDpi="300" r:id="rId1"/>
    </customSheetView>
  </customSheetViews>
  <mergeCells count="4">
    <mergeCell ref="B2:C2"/>
    <mergeCell ref="B3:C3"/>
    <mergeCell ref="D3:F3"/>
    <mergeCell ref="D2:F2"/>
  </mergeCells>
  <conditionalFormatting sqref="H14">
    <cfRule type="cellIs" dxfId="1" priority="1" operator="notEqual">
      <formula>0</formula>
    </cfRule>
    <cfRule type="cellIs" dxfId="0" priority="2" operator="equal">
      <formula>0</formula>
    </cfRule>
  </conditionalFormatting>
  <pageMargins left="0.7" right="0.7" top="0.75" bottom="0.75" header="0.3" footer="0.3"/>
  <pageSetup scale="41" fitToWidth="4" orientation="landscape" horizontalDpi="300" verticalDpi="300" r:id="rId2"/>
  <customProperties>
    <customPr name="num_docs"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23874-DE16-47DE-B1C8-C4D8BB8C0013}">
  <sheetPr codeName="Sheet3">
    <tabColor rgb="FF92D050"/>
    <pageSetUpPr fitToPage="1"/>
  </sheetPr>
  <dimension ref="A1:K79"/>
  <sheetViews>
    <sheetView showGridLines="0" zoomScaleNormal="100" zoomScaleSheetLayoutView="90" workbookViewId="0">
      <selection activeCell="B28" sqref="B28:B29"/>
    </sheetView>
  </sheetViews>
  <sheetFormatPr defaultColWidth="9.140625" defaultRowHeight="14.25" x14ac:dyDescent="0.2"/>
  <cols>
    <col min="1" max="1" width="9.140625" style="33"/>
    <col min="2" max="2" width="5.140625" style="33" customWidth="1"/>
    <col min="3" max="3" width="73.140625" style="33" customWidth="1"/>
    <col min="4" max="4" width="1.42578125" style="33" customWidth="1"/>
    <col min="5" max="5" width="14.28515625" style="33" customWidth="1"/>
    <col min="6" max="6" width="21.5703125" style="33" customWidth="1"/>
    <col min="7" max="7" width="1.42578125" style="33" customWidth="1"/>
    <col min="8" max="8" width="26.5703125" style="33" customWidth="1"/>
    <col min="9" max="9" width="1.42578125" style="33" customWidth="1"/>
    <col min="10" max="10" width="4" style="33" customWidth="1"/>
    <col min="11" max="11" width="2.5703125" style="33" customWidth="1"/>
    <col min="12" max="16384" width="9.140625" style="33"/>
  </cols>
  <sheetData>
    <row r="1" spans="1:11" ht="52.9" customHeight="1" x14ac:dyDescent="0.2">
      <c r="C1" s="34" t="s">
        <v>145</v>
      </c>
    </row>
    <row r="2" spans="1:11" x14ac:dyDescent="0.2">
      <c r="C2" s="253"/>
      <c r="D2" s="253"/>
      <c r="E2" s="253"/>
      <c r="F2" s="253"/>
      <c r="G2" s="253"/>
      <c r="H2" s="253"/>
      <c r="I2" s="253"/>
      <c r="J2" s="253"/>
    </row>
    <row r="3" spans="1:11" ht="22.5" x14ac:dyDescent="0.3">
      <c r="B3" s="255">
        <f>'Project Pro Forma'!B3</f>
        <v>0</v>
      </c>
      <c r="C3" s="255"/>
      <c r="D3" s="255"/>
      <c r="E3" s="255"/>
      <c r="F3" s="255"/>
      <c r="G3" s="255"/>
      <c r="H3" s="255"/>
      <c r="I3" s="255"/>
      <c r="J3" s="255"/>
    </row>
    <row r="4" spans="1:11" ht="22.5" x14ac:dyDescent="0.3">
      <c r="B4" s="256">
        <f>'Project Pro Forma'!D3</f>
        <v>0</v>
      </c>
      <c r="C4" s="256"/>
      <c r="D4" s="256"/>
      <c r="E4" s="256"/>
      <c r="F4" s="256"/>
      <c r="G4" s="256"/>
      <c r="H4" s="256"/>
      <c r="I4" s="256"/>
      <c r="J4" s="256"/>
    </row>
    <row r="5" spans="1:11" ht="22.5" x14ac:dyDescent="0.3">
      <c r="B5" s="256" t="s">
        <v>148</v>
      </c>
      <c r="C5" s="256"/>
      <c r="D5" s="256"/>
      <c r="E5" s="256"/>
      <c r="F5" s="256"/>
      <c r="G5" s="256"/>
      <c r="H5" s="256"/>
      <c r="I5" s="256"/>
      <c r="J5" s="256"/>
    </row>
    <row r="6" spans="1:11" ht="19.5" x14ac:dyDescent="0.25">
      <c r="B6" s="35"/>
      <c r="C6" s="254"/>
      <c r="D6" s="254"/>
      <c r="E6" s="254"/>
      <c r="F6" s="254"/>
      <c r="G6" s="254"/>
      <c r="H6" s="254"/>
      <c r="I6" s="254"/>
      <c r="J6" s="254"/>
    </row>
    <row r="7" spans="1:11" ht="19.5" x14ac:dyDescent="0.25">
      <c r="B7" s="35"/>
      <c r="C7" s="36"/>
      <c r="D7" s="36"/>
      <c r="E7" s="37"/>
      <c r="F7" s="37"/>
      <c r="G7" s="36"/>
      <c r="H7" s="37"/>
      <c r="I7" s="36"/>
      <c r="J7" s="37"/>
      <c r="K7" s="38"/>
    </row>
    <row r="8" spans="1:11" s="43" customFormat="1" ht="19.5" x14ac:dyDescent="0.25">
      <c r="B8" s="39"/>
      <c r="C8" s="40"/>
      <c r="D8" s="40"/>
      <c r="E8" s="41"/>
      <c r="F8" s="41"/>
      <c r="G8" s="40"/>
      <c r="H8" s="41"/>
      <c r="I8" s="40"/>
      <c r="J8" s="40"/>
      <c r="K8" s="42"/>
    </row>
    <row r="9" spans="1:11" s="43" customFormat="1" ht="19.5" x14ac:dyDescent="0.25">
      <c r="B9" s="39"/>
      <c r="C9" s="111" t="str">
        <f>'Project Pro Forma'!C7</f>
        <v>Total Project Cost</v>
      </c>
      <c r="D9" s="112"/>
      <c r="E9" s="112"/>
      <c r="F9" s="112"/>
      <c r="G9" s="112"/>
      <c r="H9" s="113">
        <f>'Project Pro Forma'!G7</f>
        <v>0</v>
      </c>
      <c r="I9" s="44"/>
      <c r="J9" s="44"/>
      <c r="K9" s="45"/>
    </row>
    <row r="10" spans="1:11" s="43" customFormat="1" ht="19.5" x14ac:dyDescent="0.25">
      <c r="B10" s="39"/>
      <c r="C10" s="111"/>
      <c r="D10" s="112"/>
      <c r="E10" s="114"/>
      <c r="F10" s="114"/>
      <c r="G10" s="112"/>
      <c r="H10" s="114"/>
      <c r="I10" s="44"/>
      <c r="J10" s="46"/>
      <c r="K10" s="45"/>
    </row>
    <row r="11" spans="1:11" s="43" customFormat="1" ht="19.5" x14ac:dyDescent="0.25">
      <c r="B11" s="39"/>
      <c r="C11" s="115"/>
      <c r="D11" s="112"/>
      <c r="E11" s="116"/>
      <c r="F11" s="116"/>
      <c r="G11" s="112"/>
      <c r="H11" s="116"/>
      <c r="I11" s="44"/>
      <c r="J11" s="48"/>
      <c r="K11" s="45"/>
    </row>
    <row r="12" spans="1:11" s="43" customFormat="1" ht="19.5" x14ac:dyDescent="0.25">
      <c r="A12" s="227"/>
      <c r="B12" s="49"/>
      <c r="C12" s="117" t="str">
        <f>'Project Pro Forma'!C9</f>
        <v>Funding Sources</v>
      </c>
      <c r="D12" s="118"/>
      <c r="E12" s="119"/>
      <c r="F12" s="119"/>
      <c r="G12" s="118"/>
      <c r="H12" s="120"/>
      <c r="I12" s="44"/>
      <c r="J12" s="46"/>
      <c r="K12" s="45"/>
    </row>
    <row r="13" spans="1:11" s="43" customFormat="1" ht="19.5" x14ac:dyDescent="0.25">
      <c r="A13" s="61"/>
      <c r="B13" s="50"/>
      <c r="C13" s="124" t="str">
        <f>'Project Pro Forma'!C10</f>
        <v>Cash</v>
      </c>
      <c r="D13" s="98"/>
      <c r="E13" s="97"/>
      <c r="F13" s="97"/>
      <c r="G13" s="98"/>
      <c r="H13" s="121">
        <f>'Project Pro Forma'!G10</f>
        <v>0</v>
      </c>
      <c r="I13" s="44"/>
      <c r="J13" s="48"/>
      <c r="K13" s="45"/>
    </row>
    <row r="14" spans="1:11" s="43" customFormat="1" ht="19.5" x14ac:dyDescent="0.25">
      <c r="B14" s="39"/>
      <c r="C14" s="125" t="str">
        <f>'Project Pro Forma'!C11</f>
        <v>Grants &amp; Contracts</v>
      </c>
      <c r="D14" s="112"/>
      <c r="E14" s="112"/>
      <c r="F14" s="112"/>
      <c r="G14" s="112"/>
      <c r="H14" s="121">
        <f>'Project Pro Forma'!G11</f>
        <v>0</v>
      </c>
      <c r="I14" s="44"/>
      <c r="J14" s="44"/>
      <c r="K14" s="45"/>
    </row>
    <row r="15" spans="1:11" s="43" customFormat="1" ht="19.5" x14ac:dyDescent="0.25">
      <c r="B15" s="39"/>
      <c r="C15" s="125" t="str">
        <f>'Project Pro Forma'!C12</f>
        <v>Philanthropy</v>
      </c>
      <c r="D15" s="112"/>
      <c r="E15" s="116"/>
      <c r="F15" s="116"/>
      <c r="G15" s="112"/>
      <c r="H15" s="121">
        <f>'Project Pro Forma'!G12</f>
        <v>0</v>
      </c>
      <c r="I15" s="44"/>
      <c r="J15" s="48"/>
      <c r="K15" s="45"/>
    </row>
    <row r="16" spans="1:11" s="43" customFormat="1" ht="19.5" x14ac:dyDescent="0.25">
      <c r="B16" s="39"/>
      <c r="C16" s="125" t="str">
        <f>'Project Pro Forma'!C13</f>
        <v>Debt (internal)</v>
      </c>
      <c r="D16" s="112"/>
      <c r="E16" s="112"/>
      <c r="F16" s="112"/>
      <c r="G16" s="112"/>
      <c r="H16" s="122">
        <f>'Project Pro Forma'!G13</f>
        <v>0</v>
      </c>
      <c r="I16" s="44"/>
      <c r="J16" s="44"/>
      <c r="K16" s="45"/>
    </row>
    <row r="17" spans="1:11" s="43" customFormat="1" ht="20.25" thickBot="1" x14ac:dyDescent="0.3">
      <c r="B17" s="39"/>
      <c r="C17" s="125" t="str">
        <f>'Project Pro Forma'!C14</f>
        <v>Total Funding</v>
      </c>
      <c r="D17" s="112"/>
      <c r="E17" s="114"/>
      <c r="F17" s="114"/>
      <c r="G17" s="112"/>
      <c r="H17" s="123">
        <f>'Project Pro Forma'!G14</f>
        <v>0</v>
      </c>
      <c r="I17" s="44"/>
      <c r="J17" s="52"/>
      <c r="K17" s="45"/>
    </row>
    <row r="18" spans="1:11" s="43" customFormat="1" ht="20.25" thickTop="1" x14ac:dyDescent="0.25">
      <c r="B18" s="39"/>
      <c r="C18" s="47"/>
      <c r="D18" s="44"/>
      <c r="E18" s="46"/>
      <c r="F18" s="46"/>
      <c r="G18" s="44"/>
      <c r="H18" s="53"/>
      <c r="I18" s="44"/>
      <c r="J18" s="52"/>
      <c r="K18" s="45"/>
    </row>
    <row r="19" spans="1:11" s="43" customFormat="1" ht="20.25" thickBot="1" x14ac:dyDescent="0.3">
      <c r="A19" s="228"/>
      <c r="B19" s="54"/>
      <c r="C19" s="82"/>
      <c r="D19" s="55"/>
      <c r="E19" s="56"/>
      <c r="F19" s="56"/>
      <c r="G19" s="55"/>
      <c r="H19" s="60"/>
      <c r="I19" s="55"/>
      <c r="J19" s="57"/>
      <c r="K19" s="45"/>
    </row>
    <row r="20" spans="1:11" s="43" customFormat="1" ht="19.5" x14ac:dyDescent="0.25">
      <c r="A20" s="229"/>
      <c r="B20" s="83"/>
      <c r="C20" s="84"/>
      <c r="D20" s="85"/>
      <c r="E20" s="86"/>
      <c r="F20" s="86"/>
      <c r="G20" s="85"/>
      <c r="H20" s="86"/>
      <c r="I20" s="85"/>
      <c r="J20" s="87"/>
      <c r="K20" s="58"/>
    </row>
    <row r="21" spans="1:11" s="43" customFormat="1" ht="39" customHeight="1" x14ac:dyDescent="0.25">
      <c r="A21" s="229"/>
      <c r="B21" s="88"/>
      <c r="C21" s="260" t="str">
        <f>'Project Pro Forma'!C17</f>
        <v>Net Vanderbilt Funding (project cost less gifts and grants)</v>
      </c>
      <c r="D21" s="261"/>
      <c r="E21" s="262"/>
      <c r="F21" s="97"/>
      <c r="G21" s="98"/>
      <c r="H21" s="97">
        <f>'Project Pro Forma'!G17</f>
        <v>0</v>
      </c>
      <c r="I21" s="51"/>
      <c r="J21" s="89"/>
      <c r="K21" s="58"/>
    </row>
    <row r="22" spans="1:11" s="43" customFormat="1" ht="19.5" x14ac:dyDescent="0.25">
      <c r="A22" s="230"/>
      <c r="B22" s="90"/>
      <c r="C22" s="99"/>
      <c r="D22" s="100"/>
      <c r="E22" s="101"/>
      <c r="F22" s="101"/>
      <c r="G22" s="100"/>
      <c r="H22" s="101"/>
      <c r="I22" s="44"/>
      <c r="J22" s="91"/>
      <c r="K22" s="58"/>
    </row>
    <row r="23" spans="1:11" s="43" customFormat="1" ht="19.5" x14ac:dyDescent="0.25">
      <c r="A23" s="231"/>
      <c r="B23" s="92"/>
      <c r="C23" s="102" t="str">
        <f>'Project Pro Forma'!C19</f>
        <v>Net Present Value of Cash Flows</v>
      </c>
      <c r="D23" s="103"/>
      <c r="E23" s="104"/>
      <c r="F23" s="104"/>
      <c r="G23" s="103"/>
      <c r="H23" s="104">
        <f>'Project Pro Forma'!G19</f>
        <v>0</v>
      </c>
      <c r="I23" s="59"/>
      <c r="J23" s="93"/>
      <c r="K23" s="58"/>
    </row>
    <row r="24" spans="1:11" s="43" customFormat="1" ht="19.5" x14ac:dyDescent="0.25">
      <c r="A24" s="230"/>
      <c r="B24" s="90"/>
      <c r="C24" s="105"/>
      <c r="D24" s="106"/>
      <c r="E24" s="107"/>
      <c r="F24" s="107"/>
      <c r="G24" s="106"/>
      <c r="H24" s="107"/>
      <c r="I24" s="44"/>
      <c r="J24" s="93"/>
      <c r="K24" s="58"/>
    </row>
    <row r="25" spans="1:11" s="43" customFormat="1" ht="19.5" x14ac:dyDescent="0.25">
      <c r="A25" s="231"/>
      <c r="B25" s="92"/>
      <c r="C25" s="108" t="str">
        <f>'Project Pro Forma'!C21</f>
        <v>Total project value (cost) to Vanderbilt</v>
      </c>
      <c r="D25" s="109"/>
      <c r="E25" s="110"/>
      <c r="F25" s="110"/>
      <c r="G25" s="109"/>
      <c r="H25" s="110">
        <f>'Project Pro Forma'!G21</f>
        <v>0</v>
      </c>
      <c r="I25" s="59"/>
      <c r="J25" s="91"/>
      <c r="K25" s="58"/>
    </row>
    <row r="26" spans="1:11" s="43" customFormat="1" ht="24.75" customHeight="1" thickBot="1" x14ac:dyDescent="0.3">
      <c r="A26" s="232"/>
      <c r="B26" s="94"/>
      <c r="C26" s="95"/>
      <c r="D26" s="96"/>
      <c r="E26" s="257" t="s">
        <v>113</v>
      </c>
      <c r="F26" s="258"/>
      <c r="G26" s="258"/>
      <c r="H26" s="258"/>
      <c r="I26" s="258"/>
      <c r="J26" s="259"/>
      <c r="K26" s="58"/>
    </row>
    <row r="27" spans="1:11" s="43" customFormat="1" x14ac:dyDescent="0.2">
      <c r="A27" s="61"/>
      <c r="B27" s="61"/>
      <c r="C27" s="62"/>
      <c r="D27" s="63"/>
      <c r="E27" s="64"/>
      <c r="F27" s="64"/>
      <c r="G27" s="63"/>
      <c r="H27" s="64"/>
      <c r="I27" s="63"/>
      <c r="J27" s="65"/>
      <c r="K27" s="45"/>
    </row>
    <row r="28" spans="1:11" s="43" customFormat="1" x14ac:dyDescent="0.2">
      <c r="B28" s="43" t="s">
        <v>185</v>
      </c>
      <c r="C28" s="66"/>
      <c r="D28" s="45"/>
      <c r="E28" s="67"/>
      <c r="F28" s="67"/>
      <c r="G28" s="45"/>
      <c r="H28" s="67"/>
      <c r="I28" s="45"/>
      <c r="J28" s="68"/>
      <c r="K28" s="45"/>
    </row>
    <row r="29" spans="1:11" s="43" customFormat="1" x14ac:dyDescent="0.2">
      <c r="B29" s="43" t="s">
        <v>186</v>
      </c>
      <c r="C29" s="66"/>
      <c r="D29" s="45"/>
      <c r="E29" s="67"/>
      <c r="F29" s="67"/>
      <c r="G29" s="45"/>
      <c r="H29" s="67"/>
      <c r="I29" s="45"/>
      <c r="J29" s="68"/>
      <c r="K29" s="45"/>
    </row>
    <row r="30" spans="1:11" s="43" customFormat="1" x14ac:dyDescent="0.2">
      <c r="C30" s="66"/>
      <c r="D30" s="45"/>
      <c r="E30" s="67"/>
      <c r="F30" s="67"/>
      <c r="G30" s="45"/>
      <c r="H30" s="67"/>
      <c r="I30" s="45"/>
      <c r="J30" s="68"/>
      <c r="K30" s="45"/>
    </row>
    <row r="31" spans="1:11" s="43" customFormat="1" x14ac:dyDescent="0.2">
      <c r="C31" s="66"/>
      <c r="D31" s="45"/>
      <c r="E31" s="67"/>
      <c r="F31" s="67"/>
      <c r="G31" s="45"/>
      <c r="H31" s="67"/>
      <c r="I31" s="45"/>
      <c r="J31" s="68"/>
      <c r="K31" s="45"/>
    </row>
    <row r="32" spans="1:11" s="43" customFormat="1" x14ac:dyDescent="0.2">
      <c r="C32" s="66"/>
      <c r="D32" s="45"/>
      <c r="E32" s="67"/>
      <c r="F32" s="67"/>
      <c r="G32" s="45"/>
      <c r="H32" s="67"/>
      <c r="I32" s="45"/>
      <c r="J32" s="68"/>
      <c r="K32" s="45"/>
    </row>
    <row r="33" spans="3:11" s="43" customFormat="1" x14ac:dyDescent="0.2">
      <c r="C33" s="69"/>
      <c r="D33" s="45"/>
      <c r="E33" s="70"/>
      <c r="F33" s="70"/>
      <c r="G33" s="45"/>
      <c r="H33" s="70"/>
      <c r="I33" s="45"/>
      <c r="J33" s="71"/>
      <c r="K33" s="45"/>
    </row>
    <row r="34" spans="3:11" s="43" customFormat="1" x14ac:dyDescent="0.2">
      <c r="C34" s="66"/>
      <c r="D34" s="45"/>
      <c r="E34" s="67"/>
      <c r="F34" s="67"/>
      <c r="G34" s="45"/>
      <c r="H34" s="67"/>
      <c r="I34" s="45"/>
      <c r="J34" s="68"/>
      <c r="K34" s="45"/>
    </row>
    <row r="35" spans="3:11" s="43" customFormat="1" x14ac:dyDescent="0.2">
      <c r="C35" s="66"/>
      <c r="D35" s="45"/>
      <c r="E35" s="67"/>
      <c r="F35" s="67"/>
      <c r="G35" s="45"/>
      <c r="H35" s="67"/>
      <c r="I35" s="45"/>
      <c r="J35" s="68"/>
      <c r="K35" s="45"/>
    </row>
    <row r="36" spans="3:11" s="43" customFormat="1" x14ac:dyDescent="0.2">
      <c r="C36" s="66"/>
      <c r="D36" s="45"/>
      <c r="E36" s="67"/>
      <c r="F36" s="67"/>
      <c r="G36" s="45"/>
      <c r="H36" s="67"/>
      <c r="I36" s="45"/>
      <c r="J36" s="68"/>
      <c r="K36" s="45"/>
    </row>
    <row r="37" spans="3:11" s="43" customFormat="1" x14ac:dyDescent="0.2">
      <c r="C37" s="66"/>
      <c r="D37" s="45"/>
      <c r="E37" s="67"/>
      <c r="F37" s="67"/>
      <c r="G37" s="45"/>
      <c r="H37" s="67"/>
      <c r="I37" s="45"/>
      <c r="J37" s="68"/>
      <c r="K37" s="45"/>
    </row>
    <row r="38" spans="3:11" s="43" customFormat="1" x14ac:dyDescent="0.2">
      <c r="C38" s="66"/>
      <c r="D38" s="45"/>
      <c r="E38" s="67"/>
      <c r="F38" s="67"/>
      <c r="G38" s="45"/>
      <c r="H38" s="67"/>
      <c r="I38" s="45"/>
      <c r="J38" s="68"/>
      <c r="K38" s="45"/>
    </row>
    <row r="39" spans="3:11" s="43" customFormat="1" x14ac:dyDescent="0.2">
      <c r="C39" s="66"/>
      <c r="D39" s="45"/>
      <c r="E39" s="67"/>
      <c r="F39" s="67"/>
      <c r="G39" s="45"/>
      <c r="H39" s="67"/>
      <c r="I39" s="45"/>
      <c r="J39" s="68"/>
      <c r="K39" s="45"/>
    </row>
    <row r="40" spans="3:11" s="43" customFormat="1" x14ac:dyDescent="0.2">
      <c r="C40" s="66"/>
      <c r="D40" s="45"/>
      <c r="E40" s="72"/>
      <c r="F40" s="72"/>
      <c r="G40" s="45"/>
      <c r="H40" s="67"/>
      <c r="I40" s="45"/>
      <c r="J40" s="68"/>
      <c r="K40" s="45"/>
    </row>
    <row r="41" spans="3:11" s="43" customFormat="1" x14ac:dyDescent="0.2">
      <c r="C41" s="66"/>
      <c r="D41" s="45"/>
      <c r="E41" s="72"/>
      <c r="F41" s="72"/>
      <c r="G41" s="45"/>
      <c r="H41" s="67"/>
      <c r="I41" s="45"/>
      <c r="J41" s="68"/>
      <c r="K41" s="45"/>
    </row>
    <row r="42" spans="3:11" s="43" customFormat="1" x14ac:dyDescent="0.2">
      <c r="C42" s="66"/>
      <c r="D42" s="45"/>
      <c r="E42" s="67"/>
      <c r="F42" s="67"/>
      <c r="G42" s="45"/>
      <c r="H42" s="67"/>
      <c r="I42" s="45"/>
      <c r="J42" s="68"/>
      <c r="K42" s="45"/>
    </row>
    <row r="43" spans="3:11" s="43" customFormat="1" x14ac:dyDescent="0.2">
      <c r="C43" s="69"/>
      <c r="D43" s="45"/>
      <c r="E43" s="70"/>
      <c r="F43" s="70"/>
      <c r="G43" s="45"/>
      <c r="H43" s="70"/>
      <c r="I43" s="45"/>
      <c r="J43" s="71"/>
      <c r="K43" s="45"/>
    </row>
    <row r="44" spans="3:11" s="43" customFormat="1" x14ac:dyDescent="0.2">
      <c r="C44" s="66"/>
      <c r="D44" s="45"/>
      <c r="E44" s="67"/>
      <c r="F44" s="67"/>
      <c r="G44" s="45"/>
      <c r="H44" s="67"/>
      <c r="I44" s="45"/>
      <c r="J44" s="68"/>
      <c r="K44" s="45"/>
    </row>
    <row r="45" spans="3:11" s="43" customFormat="1" x14ac:dyDescent="0.2">
      <c r="C45" s="66"/>
      <c r="D45" s="45"/>
      <c r="E45" s="72"/>
      <c r="F45" s="72"/>
      <c r="G45" s="45"/>
      <c r="H45" s="67"/>
      <c r="I45" s="45"/>
      <c r="J45" s="68"/>
      <c r="K45" s="45"/>
    </row>
    <row r="46" spans="3:11" s="43" customFormat="1" x14ac:dyDescent="0.2">
      <c r="C46" s="66"/>
      <c r="D46" s="45"/>
      <c r="E46" s="67"/>
      <c r="F46" s="67"/>
      <c r="G46" s="45"/>
      <c r="H46" s="67"/>
      <c r="I46" s="45"/>
      <c r="J46" s="68"/>
      <c r="K46" s="45"/>
    </row>
    <row r="47" spans="3:11" s="43" customFormat="1" x14ac:dyDescent="0.2">
      <c r="C47" s="69"/>
      <c r="D47" s="45"/>
      <c r="E47" s="70"/>
      <c r="F47" s="70"/>
      <c r="G47" s="45"/>
      <c r="H47" s="70"/>
      <c r="I47" s="45"/>
      <c r="J47" s="71"/>
      <c r="K47" s="45"/>
    </row>
    <row r="48" spans="3:11" s="43" customFormat="1" x14ac:dyDescent="0.2">
      <c r="C48" s="66"/>
      <c r="D48" s="45"/>
      <c r="E48" s="67"/>
      <c r="F48" s="67"/>
      <c r="G48" s="45"/>
      <c r="H48" s="67"/>
      <c r="I48" s="45"/>
      <c r="J48" s="68"/>
      <c r="K48" s="45"/>
    </row>
    <row r="49" spans="3:11" s="43" customFormat="1" x14ac:dyDescent="0.2">
      <c r="C49" s="69"/>
      <c r="D49" s="45"/>
      <c r="E49" s="70"/>
      <c r="F49" s="70"/>
      <c r="G49" s="45"/>
      <c r="H49" s="70"/>
      <c r="I49" s="45"/>
      <c r="J49" s="71"/>
      <c r="K49" s="45"/>
    </row>
    <row r="50" spans="3:11" s="43" customFormat="1" x14ac:dyDescent="0.2">
      <c r="C50" s="66"/>
      <c r="D50" s="45"/>
      <c r="E50" s="67"/>
      <c r="F50" s="67"/>
      <c r="G50" s="45"/>
      <c r="H50" s="67"/>
      <c r="I50" s="45"/>
      <c r="J50" s="68"/>
      <c r="K50" s="45"/>
    </row>
    <row r="51" spans="3:11" s="43" customFormat="1" x14ac:dyDescent="0.2">
      <c r="C51" s="69"/>
      <c r="D51" s="45"/>
      <c r="E51" s="70"/>
      <c r="F51" s="70"/>
      <c r="G51" s="45"/>
      <c r="H51" s="70"/>
      <c r="I51" s="45"/>
      <c r="J51" s="71"/>
      <c r="K51" s="45"/>
    </row>
    <row r="52" spans="3:11" s="43" customFormat="1" x14ac:dyDescent="0.2">
      <c r="C52" s="66"/>
      <c r="D52" s="45"/>
      <c r="E52" s="67"/>
      <c r="F52" s="67"/>
      <c r="G52" s="45"/>
      <c r="H52" s="67"/>
      <c r="I52" s="45"/>
      <c r="J52" s="68"/>
      <c r="K52" s="45"/>
    </row>
    <row r="53" spans="3:11" s="43" customFormat="1" x14ac:dyDescent="0.2">
      <c r="C53" s="66"/>
      <c r="D53" s="45"/>
      <c r="E53" s="67"/>
      <c r="F53" s="67"/>
      <c r="G53" s="45"/>
      <c r="H53" s="67"/>
      <c r="I53" s="45"/>
      <c r="J53" s="68"/>
      <c r="K53" s="45"/>
    </row>
    <row r="54" spans="3:11" s="43" customFormat="1" x14ac:dyDescent="0.2">
      <c r="C54" s="69"/>
      <c r="D54" s="45"/>
      <c r="E54" s="70"/>
      <c r="F54" s="70"/>
      <c r="G54" s="45"/>
      <c r="H54" s="70"/>
      <c r="I54" s="45"/>
      <c r="J54" s="71"/>
      <c r="K54" s="45"/>
    </row>
    <row r="55" spans="3:11" s="43" customFormat="1" x14ac:dyDescent="0.2">
      <c r="C55" s="66"/>
      <c r="D55" s="45"/>
      <c r="E55" s="67"/>
      <c r="F55" s="67"/>
      <c r="G55" s="45"/>
      <c r="H55" s="67"/>
      <c r="I55" s="45"/>
      <c r="J55" s="68"/>
      <c r="K55" s="45"/>
    </row>
    <row r="56" spans="3:11" s="43" customFormat="1" x14ac:dyDescent="0.2">
      <c r="C56" s="66"/>
      <c r="D56" s="45"/>
      <c r="E56" s="67"/>
      <c r="F56" s="67"/>
      <c r="G56" s="45"/>
      <c r="H56" s="67"/>
      <c r="I56" s="45"/>
      <c r="J56" s="68"/>
      <c r="K56" s="45"/>
    </row>
    <row r="57" spans="3:11" s="43" customFormat="1" x14ac:dyDescent="0.2">
      <c r="C57" s="66"/>
      <c r="D57" s="45"/>
      <c r="E57" s="67"/>
      <c r="F57" s="67"/>
      <c r="G57" s="45"/>
      <c r="H57" s="67"/>
      <c r="I57" s="45"/>
      <c r="J57" s="68"/>
      <c r="K57" s="45"/>
    </row>
    <row r="58" spans="3:11" s="43" customFormat="1" x14ac:dyDescent="0.2">
      <c r="C58" s="66"/>
      <c r="D58" s="45"/>
      <c r="E58" s="67"/>
      <c r="F58" s="67"/>
      <c r="G58" s="45"/>
      <c r="H58" s="67"/>
      <c r="I58" s="45"/>
      <c r="J58" s="68"/>
      <c r="K58" s="45"/>
    </row>
    <row r="59" spans="3:11" s="43" customFormat="1" x14ac:dyDescent="0.2">
      <c r="C59" s="66"/>
      <c r="D59" s="45"/>
      <c r="E59" s="67"/>
      <c r="F59" s="67"/>
      <c r="G59" s="45"/>
      <c r="H59" s="67"/>
      <c r="I59" s="45"/>
      <c r="J59" s="68"/>
      <c r="K59" s="45"/>
    </row>
    <row r="60" spans="3:11" s="43" customFormat="1" x14ac:dyDescent="0.2">
      <c r="C60" s="66"/>
      <c r="D60" s="45"/>
      <c r="E60" s="67"/>
      <c r="F60" s="67"/>
      <c r="G60" s="45"/>
      <c r="H60" s="67"/>
      <c r="I60" s="45"/>
      <c r="J60" s="68"/>
      <c r="K60" s="45"/>
    </row>
    <row r="61" spans="3:11" s="43" customFormat="1" x14ac:dyDescent="0.2">
      <c r="C61" s="69"/>
      <c r="D61" s="45"/>
      <c r="E61" s="70"/>
      <c r="F61" s="70"/>
      <c r="G61" s="45"/>
      <c r="H61" s="70"/>
      <c r="I61" s="45"/>
      <c r="J61" s="71"/>
      <c r="K61" s="45"/>
    </row>
    <row r="62" spans="3:11" s="43" customFormat="1" x14ac:dyDescent="0.2">
      <c r="C62" s="69"/>
      <c r="D62" s="45"/>
      <c r="E62" s="70"/>
      <c r="F62" s="70"/>
      <c r="G62" s="45"/>
      <c r="H62" s="70"/>
      <c r="I62" s="45"/>
      <c r="J62" s="71"/>
      <c r="K62" s="45"/>
    </row>
    <row r="63" spans="3:11" s="43" customFormat="1" x14ac:dyDescent="0.2">
      <c r="C63" s="66"/>
      <c r="D63" s="45"/>
      <c r="E63" s="45"/>
      <c r="F63" s="45"/>
      <c r="G63" s="45"/>
      <c r="H63" s="45"/>
      <c r="I63" s="45"/>
      <c r="J63" s="45"/>
      <c r="K63" s="45"/>
    </row>
    <row r="64" spans="3:11" s="43" customFormat="1" x14ac:dyDescent="0.2">
      <c r="C64" s="73"/>
      <c r="D64" s="45"/>
      <c r="E64" s="70"/>
      <c r="F64" s="70"/>
      <c r="G64" s="45"/>
      <c r="H64" s="70"/>
      <c r="I64" s="45"/>
      <c r="J64" s="71"/>
      <c r="K64" s="45"/>
    </row>
    <row r="65" spans="3:11" s="43" customFormat="1" x14ac:dyDescent="0.2">
      <c r="C65" s="66"/>
      <c r="D65" s="45"/>
      <c r="E65" s="45"/>
      <c r="F65" s="45"/>
      <c r="G65" s="45"/>
      <c r="H65" s="45"/>
      <c r="I65" s="45"/>
      <c r="J65" s="45"/>
      <c r="K65" s="45"/>
    </row>
    <row r="66" spans="3:11" s="43" customFormat="1" x14ac:dyDescent="0.2">
      <c r="C66" s="73"/>
      <c r="D66" s="45"/>
      <c r="E66" s="70"/>
      <c r="F66" s="70"/>
      <c r="G66" s="45"/>
      <c r="H66" s="70"/>
      <c r="I66" s="45"/>
      <c r="J66" s="71"/>
      <c r="K66" s="45"/>
    </row>
    <row r="67" spans="3:11" s="43" customFormat="1" x14ac:dyDescent="0.2">
      <c r="C67" s="66"/>
      <c r="D67" s="45"/>
      <c r="E67" s="45"/>
      <c r="F67" s="45"/>
      <c r="G67" s="45"/>
      <c r="H67" s="45"/>
      <c r="I67" s="45"/>
      <c r="J67" s="45"/>
      <c r="K67" s="45"/>
    </row>
    <row r="68" spans="3:11" s="43" customFormat="1" x14ac:dyDescent="0.2">
      <c r="C68" s="66"/>
      <c r="D68" s="45"/>
      <c r="E68" s="67"/>
      <c r="F68" s="67"/>
      <c r="G68" s="45"/>
      <c r="H68" s="67"/>
      <c r="I68" s="45"/>
      <c r="J68" s="68"/>
      <c r="K68" s="45"/>
    </row>
    <row r="69" spans="3:11" s="43" customFormat="1" x14ac:dyDescent="0.2">
      <c r="C69" s="66"/>
      <c r="D69" s="45"/>
      <c r="E69" s="45"/>
      <c r="F69" s="45"/>
      <c r="G69" s="45"/>
      <c r="H69" s="45"/>
      <c r="I69" s="45"/>
      <c r="J69" s="45"/>
      <c r="K69" s="45"/>
    </row>
    <row r="70" spans="3:11" s="43" customFormat="1" x14ac:dyDescent="0.2">
      <c r="C70" s="73"/>
      <c r="D70" s="45"/>
      <c r="E70" s="70"/>
      <c r="F70" s="70"/>
      <c r="G70" s="45"/>
      <c r="H70" s="70"/>
      <c r="I70" s="45"/>
      <c r="J70" s="70"/>
      <c r="K70" s="45"/>
    </row>
    <row r="71" spans="3:11" s="43" customFormat="1" x14ac:dyDescent="0.2">
      <c r="C71" s="66"/>
      <c r="D71" s="45"/>
      <c r="E71" s="45"/>
      <c r="F71" s="45"/>
      <c r="G71" s="45"/>
      <c r="H71" s="45"/>
      <c r="I71" s="45"/>
      <c r="J71" s="45"/>
      <c r="K71" s="45"/>
    </row>
    <row r="72" spans="3:11" s="43" customFormat="1" x14ac:dyDescent="0.2">
      <c r="C72" s="66"/>
      <c r="D72" s="45"/>
      <c r="E72" s="45"/>
      <c r="F72" s="45"/>
      <c r="G72" s="45"/>
      <c r="H72" s="45"/>
      <c r="I72" s="45"/>
      <c r="J72" s="45"/>
      <c r="K72" s="45"/>
    </row>
    <row r="73" spans="3:11" x14ac:dyDescent="0.2">
      <c r="C73" s="74"/>
      <c r="D73" s="75"/>
      <c r="E73" s="76"/>
      <c r="F73" s="76"/>
      <c r="G73" s="75"/>
      <c r="H73" s="76"/>
      <c r="I73" s="75"/>
      <c r="J73" s="77"/>
      <c r="K73" s="78"/>
    </row>
    <row r="74" spans="3:11" x14ac:dyDescent="0.2">
      <c r="C74" s="79"/>
      <c r="D74" s="75"/>
      <c r="E74" s="75"/>
      <c r="F74" s="75"/>
      <c r="G74" s="75"/>
      <c r="H74" s="75"/>
      <c r="I74" s="75"/>
      <c r="J74" s="75"/>
      <c r="K74" s="78"/>
    </row>
    <row r="75" spans="3:11" x14ac:dyDescent="0.2">
      <c r="C75" s="74"/>
      <c r="D75" s="75"/>
      <c r="E75" s="80"/>
      <c r="F75" s="80"/>
      <c r="G75" s="75"/>
      <c r="H75" s="80"/>
      <c r="I75" s="75"/>
      <c r="J75" s="80"/>
      <c r="K75" s="78"/>
    </row>
    <row r="76" spans="3:11" x14ac:dyDescent="0.2">
      <c r="C76" s="79"/>
      <c r="D76" s="75"/>
      <c r="E76" s="75"/>
      <c r="F76" s="75"/>
      <c r="G76" s="75"/>
      <c r="H76" s="75"/>
      <c r="I76" s="75"/>
      <c r="J76" s="75"/>
      <c r="K76" s="81"/>
    </row>
    <row r="77" spans="3:11" x14ac:dyDescent="0.2">
      <c r="C77" s="263"/>
      <c r="D77" s="263"/>
      <c r="E77" s="263"/>
      <c r="F77" s="263"/>
      <c r="G77" s="263"/>
      <c r="H77" s="263"/>
      <c r="I77" s="263"/>
      <c r="J77" s="263"/>
    </row>
    <row r="78" spans="3:11" x14ac:dyDescent="0.2">
      <c r="C78" s="251"/>
      <c r="D78" s="251"/>
      <c r="E78" s="251"/>
      <c r="F78" s="251"/>
      <c r="G78" s="251"/>
      <c r="H78" s="251"/>
      <c r="I78" s="251"/>
      <c r="J78" s="251"/>
    </row>
    <row r="79" spans="3:11" x14ac:dyDescent="0.2">
      <c r="C79" s="252"/>
      <c r="D79" s="252"/>
      <c r="E79" s="252"/>
      <c r="F79" s="252"/>
      <c r="G79" s="252"/>
      <c r="H79" s="252"/>
      <c r="I79" s="252"/>
      <c r="J79" s="252"/>
    </row>
  </sheetData>
  <customSheetViews>
    <customSheetView guid="{0E5D6326-6152-415E-9F4D-C1DC93EA26A8}" showPageBreaks="1" showGridLines="0" fitToPage="1" printArea="1" view="pageLayout">
      <selection activeCell="N8" sqref="N8"/>
      <pageMargins left="0.7" right="0.7" top="0.75" bottom="0.75" header="0.3" footer="0.3"/>
      <pageSetup scale="60" orientation="portrait" horizontalDpi="4294967293" verticalDpi="1200" r:id="rId1"/>
      <headerFooter>
        <oddHeader>&amp;L&amp;G</oddHeader>
        <oddFooter>&amp;C&amp;"Tahoma,Regular"&amp;14Created on &amp;D
Sourced from Capital Project NPV Model&amp;R&amp;"Tahoma,Regular"&amp;14&amp;P</oddFooter>
      </headerFooter>
    </customSheetView>
  </customSheetViews>
  <mergeCells count="10">
    <mergeCell ref="C78:J78"/>
    <mergeCell ref="C79:J79"/>
    <mergeCell ref="C2:J2"/>
    <mergeCell ref="C6:J6"/>
    <mergeCell ref="B3:J3"/>
    <mergeCell ref="B4:J4"/>
    <mergeCell ref="B5:J5"/>
    <mergeCell ref="E26:J26"/>
    <mergeCell ref="C21:E21"/>
    <mergeCell ref="C77:J77"/>
  </mergeCells>
  <pageMargins left="0.7" right="0.7" top="0.75" bottom="0.75" header="0.3" footer="0.3"/>
  <pageSetup scale="60" orientation="portrait" cellComments="atEnd" horizontalDpi="4294967293" verticalDpi="1200" r:id="rId2"/>
  <headerFooter>
    <oddHeader>&amp;L&amp;G</oddHeader>
    <oddFooter>&amp;C&amp;"Tahoma,Regular"&amp;14Created on &amp;D
Sourced from Capital Project NPV Model&amp;R&amp;"Tahoma,Regular"&amp;14&amp;P</oddFooter>
  </headerFooter>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DE90A-2F3C-4872-B046-70019D7B32CB}">
  <sheetPr codeName="Sheet4"/>
  <dimension ref="B1:J69"/>
  <sheetViews>
    <sheetView showGridLines="0" zoomScale="80" zoomScaleNormal="80" workbookViewId="0">
      <selection activeCell="J29" sqref="J29"/>
    </sheetView>
  </sheetViews>
  <sheetFormatPr defaultRowHeight="15" x14ac:dyDescent="0.25"/>
  <cols>
    <col min="1" max="1" width="1.7109375" customWidth="1"/>
    <col min="2" max="2" width="27.140625" bestFit="1" customWidth="1"/>
    <col min="7" max="7" width="16.7109375" bestFit="1" customWidth="1"/>
    <col min="9" max="9" width="20.85546875" bestFit="1" customWidth="1"/>
  </cols>
  <sheetData>
    <row r="1" spans="2:10" x14ac:dyDescent="0.25">
      <c r="B1" s="264" t="s">
        <v>143</v>
      </c>
      <c r="C1" s="264"/>
      <c r="D1" s="264"/>
      <c r="E1" s="264"/>
      <c r="F1" s="264"/>
      <c r="G1" s="264"/>
      <c r="H1" s="264"/>
      <c r="I1" s="264"/>
      <c r="J1" s="264"/>
    </row>
    <row r="2" spans="2:10" ht="15.75" thickBot="1" x14ac:dyDescent="0.3"/>
    <row r="3" spans="2:10" x14ac:dyDescent="0.25">
      <c r="B3" s="3" t="s">
        <v>70</v>
      </c>
      <c r="C3" s="4" t="s">
        <v>71</v>
      </c>
      <c r="D3" s="4" t="s">
        <v>72</v>
      </c>
      <c r="E3" s="5" t="s">
        <v>73</v>
      </c>
      <c r="F3" s="6"/>
      <c r="G3" s="7" t="s">
        <v>74</v>
      </c>
      <c r="H3" s="6"/>
      <c r="I3" s="6"/>
      <c r="J3" s="8"/>
    </row>
    <row r="4" spans="2:10" ht="18" x14ac:dyDescent="0.35">
      <c r="B4" s="9"/>
      <c r="E4" s="10"/>
      <c r="G4" t="s">
        <v>75</v>
      </c>
      <c r="H4" s="11">
        <v>1E-3</v>
      </c>
      <c r="I4" s="2" t="s">
        <v>76</v>
      </c>
      <c r="J4" s="12"/>
    </row>
    <row r="5" spans="2:10" ht="18" x14ac:dyDescent="0.35">
      <c r="B5" s="9" t="s">
        <v>77</v>
      </c>
      <c r="C5" s="13">
        <v>7003</v>
      </c>
      <c r="D5" s="14">
        <f>C5/$C$11</f>
        <v>0.92828221263879496</v>
      </c>
      <c r="E5" s="15">
        <f>H9</f>
        <v>9.3386666666666673E-2</v>
      </c>
      <c r="F5" s="16"/>
      <c r="G5" t="s">
        <v>78</v>
      </c>
      <c r="H5" s="17">
        <f>H13</f>
        <v>8.9833333333333334E-2</v>
      </c>
      <c r="I5" s="2" t="s">
        <v>79</v>
      </c>
      <c r="J5" s="12"/>
    </row>
    <row r="6" spans="2:10" x14ac:dyDescent="0.25">
      <c r="B6" s="9"/>
      <c r="C6" s="13"/>
      <c r="D6" s="14"/>
      <c r="E6" s="15"/>
      <c r="F6" s="16"/>
      <c r="G6" s="18" t="s">
        <v>80</v>
      </c>
      <c r="H6" s="19">
        <v>1.04</v>
      </c>
      <c r="I6" s="2" t="s">
        <v>81</v>
      </c>
      <c r="J6" s="12"/>
    </row>
    <row r="7" spans="2:10" x14ac:dyDescent="0.25">
      <c r="B7" s="9" t="s">
        <v>82</v>
      </c>
      <c r="C7" s="13"/>
      <c r="D7" s="14">
        <f>C7/C11</f>
        <v>0</v>
      </c>
      <c r="E7" s="15">
        <v>8.9999999999999993E-3</v>
      </c>
      <c r="F7" s="16"/>
      <c r="H7" s="20"/>
      <c r="J7" s="12"/>
    </row>
    <row r="8" spans="2:10" x14ac:dyDescent="0.25">
      <c r="B8" s="9" t="s">
        <v>83</v>
      </c>
      <c r="C8" s="13">
        <v>541.04200000000003</v>
      </c>
      <c r="D8" s="14">
        <f>C8/$C$11</f>
        <v>7.1717787361205043E-2</v>
      </c>
      <c r="E8" s="15">
        <v>3.15E-2</v>
      </c>
      <c r="F8" s="16"/>
      <c r="J8" s="12"/>
    </row>
    <row r="9" spans="2:10" x14ac:dyDescent="0.25">
      <c r="B9" s="9"/>
      <c r="C9" s="20"/>
      <c r="E9" s="15"/>
      <c r="F9" s="16"/>
      <c r="G9" s="21" t="s">
        <v>84</v>
      </c>
      <c r="H9" s="22">
        <f>H4+(H6*(H5-H4))</f>
        <v>9.3386666666666673E-2</v>
      </c>
      <c r="J9" s="12"/>
    </row>
    <row r="10" spans="2:10" x14ac:dyDescent="0.25">
      <c r="B10" s="9"/>
      <c r="C10" s="20"/>
      <c r="E10" s="15"/>
      <c r="F10" s="16"/>
      <c r="J10" s="12"/>
    </row>
    <row r="11" spans="2:10" x14ac:dyDescent="0.25">
      <c r="B11" s="9" t="s">
        <v>85</v>
      </c>
      <c r="C11" s="13">
        <f>SUM(C5:C8)</f>
        <v>7544.0420000000004</v>
      </c>
      <c r="E11" s="23">
        <f>E5*D5+E8*D8+E7*D7</f>
        <v>8.8948291866172896E-2</v>
      </c>
      <c r="F11" s="16"/>
      <c r="G11" t="s">
        <v>86</v>
      </c>
      <c r="H11" s="24">
        <f>AVERAGE(H20:H23)</f>
        <v>7.6749999999999999E-2</v>
      </c>
      <c r="J11" s="12"/>
    </row>
    <row r="12" spans="2:10" x14ac:dyDescent="0.25">
      <c r="B12" s="9"/>
      <c r="E12" s="25"/>
      <c r="G12" t="s">
        <v>87</v>
      </c>
      <c r="H12" s="26">
        <f>AVERAGE(H20:H28)</f>
        <v>6.0000000000000005E-2</v>
      </c>
      <c r="J12" s="12"/>
    </row>
    <row r="13" spans="2:10" x14ac:dyDescent="0.25">
      <c r="B13" s="9"/>
      <c r="G13" t="s">
        <v>88</v>
      </c>
      <c r="H13" s="24">
        <f>AVERAGE(H20:H43)</f>
        <v>8.9833333333333334E-2</v>
      </c>
      <c r="J13" s="12"/>
    </row>
    <row r="14" spans="2:10" ht="15.75" thickBot="1" x14ac:dyDescent="0.3">
      <c r="B14" s="27"/>
      <c r="C14" s="28"/>
      <c r="D14" s="28"/>
      <c r="E14" s="28"/>
      <c r="F14" s="28"/>
      <c r="G14" s="28"/>
      <c r="H14" s="28"/>
      <c r="I14" s="28"/>
      <c r="J14" s="29"/>
    </row>
    <row r="18" spans="7:8" x14ac:dyDescent="0.25">
      <c r="G18" s="1" t="s">
        <v>89</v>
      </c>
    </row>
    <row r="19" spans="7:8" x14ac:dyDescent="0.25">
      <c r="G19" s="30" t="s">
        <v>90</v>
      </c>
      <c r="H19" s="30" t="s">
        <v>91</v>
      </c>
    </row>
    <row r="20" spans="7:8" x14ac:dyDescent="0.25">
      <c r="G20" s="20">
        <v>2020</v>
      </c>
      <c r="H20" s="31">
        <v>-1E-3</v>
      </c>
    </row>
    <row r="21" spans="7:8" x14ac:dyDescent="0.25">
      <c r="G21" s="20">
        <v>2019</v>
      </c>
      <c r="H21" s="31">
        <v>6.7000000000000004E-2</v>
      </c>
    </row>
    <row r="22" spans="7:8" x14ac:dyDescent="0.25">
      <c r="G22" s="20">
        <v>2018</v>
      </c>
      <c r="H22" s="31">
        <v>0.126</v>
      </c>
    </row>
    <row r="23" spans="7:8" x14ac:dyDescent="0.25">
      <c r="G23" s="20">
        <v>2017</v>
      </c>
      <c r="H23" s="31">
        <v>0.115</v>
      </c>
    </row>
    <row r="24" spans="7:8" x14ac:dyDescent="0.25">
      <c r="G24" s="20">
        <v>2016</v>
      </c>
      <c r="H24" s="31">
        <v>-4.2999999999999997E-2</v>
      </c>
    </row>
    <row r="25" spans="7:8" x14ac:dyDescent="0.25">
      <c r="G25" s="20">
        <v>2015</v>
      </c>
      <c r="H25" s="31">
        <v>3.6999999999999998E-2</v>
      </c>
    </row>
    <row r="26" spans="7:8" x14ac:dyDescent="0.25">
      <c r="G26" s="20">
        <v>2014</v>
      </c>
      <c r="H26" s="31">
        <v>0.13300000000000001</v>
      </c>
    </row>
    <row r="27" spans="7:8" x14ac:dyDescent="0.25">
      <c r="G27" s="20">
        <v>2013</v>
      </c>
      <c r="H27" s="31">
        <v>9.3000000000000013E-2</v>
      </c>
    </row>
    <row r="28" spans="7:8" x14ac:dyDescent="0.25">
      <c r="G28" s="20">
        <v>2012</v>
      </c>
      <c r="H28" s="31">
        <v>1.3000000000000001E-2</v>
      </c>
    </row>
    <row r="29" spans="7:8" x14ac:dyDescent="0.25">
      <c r="G29" s="20">
        <v>2011</v>
      </c>
      <c r="H29" s="31">
        <v>0.13600000000000001</v>
      </c>
    </row>
    <row r="30" spans="7:8" x14ac:dyDescent="0.25">
      <c r="G30" s="20">
        <v>2010</v>
      </c>
      <c r="H30" s="31">
        <v>8.900000000000001E-2</v>
      </c>
    </row>
    <row r="31" spans="7:8" x14ac:dyDescent="0.25">
      <c r="G31" s="20">
        <v>2009</v>
      </c>
      <c r="H31" s="31">
        <v>-0.16300000000000001</v>
      </c>
    </row>
    <row r="32" spans="7:8" x14ac:dyDescent="0.25">
      <c r="G32" s="20">
        <v>2008</v>
      </c>
      <c r="H32" s="31">
        <v>2.1000000000000001E-2</v>
      </c>
    </row>
    <row r="33" spans="7:8" x14ac:dyDescent="0.25">
      <c r="G33" s="20">
        <v>2007</v>
      </c>
      <c r="H33" s="31">
        <v>0.219</v>
      </c>
    </row>
    <row r="34" spans="7:8" x14ac:dyDescent="0.25">
      <c r="G34" s="20">
        <v>2006</v>
      </c>
      <c r="H34" s="31">
        <v>0.14000000000000001</v>
      </c>
    </row>
    <row r="35" spans="7:8" x14ac:dyDescent="0.25">
      <c r="G35" s="20">
        <v>2005</v>
      </c>
      <c r="H35" s="31">
        <v>0.17899999999999999</v>
      </c>
    </row>
    <row r="36" spans="7:8" x14ac:dyDescent="0.25">
      <c r="G36" s="20">
        <v>2004</v>
      </c>
      <c r="H36" s="31">
        <v>0.16900000000000001</v>
      </c>
    </row>
    <row r="37" spans="7:8" x14ac:dyDescent="0.25">
      <c r="G37" s="20">
        <v>2003</v>
      </c>
      <c r="H37" s="31">
        <v>3.7999999999999999E-2</v>
      </c>
    </row>
    <row r="38" spans="7:8" x14ac:dyDescent="0.25">
      <c r="G38" s="20">
        <v>2002</v>
      </c>
      <c r="H38" s="31">
        <v>-5.8000000000000003E-2</v>
      </c>
    </row>
    <row r="39" spans="7:8" x14ac:dyDescent="0.25">
      <c r="G39" s="20">
        <v>2001</v>
      </c>
      <c r="H39" s="31">
        <v>-4.7E-2</v>
      </c>
    </row>
    <row r="40" spans="7:8" x14ac:dyDescent="0.25">
      <c r="G40" s="20">
        <v>2000</v>
      </c>
      <c r="H40" s="31">
        <v>0.31900000000000001</v>
      </c>
    </row>
    <row r="41" spans="7:8" x14ac:dyDescent="0.25">
      <c r="G41" s="20">
        <v>1999</v>
      </c>
      <c r="H41" s="31">
        <v>0.19800000000000001</v>
      </c>
    </row>
    <row r="42" spans="7:8" x14ac:dyDescent="0.25">
      <c r="G42" s="20">
        <v>1998</v>
      </c>
      <c r="H42" s="31">
        <v>0.17</v>
      </c>
    </row>
    <row r="43" spans="7:8" x14ac:dyDescent="0.25">
      <c r="G43" s="20">
        <v>1997</v>
      </c>
      <c r="H43" s="31">
        <v>0.20599999999999999</v>
      </c>
    </row>
    <row r="44" spans="7:8" x14ac:dyDescent="0.25">
      <c r="G44" s="20">
        <v>1996</v>
      </c>
      <c r="H44" s="31">
        <v>0.192</v>
      </c>
    </row>
    <row r="45" spans="7:8" x14ac:dyDescent="0.25">
      <c r="G45" s="20">
        <v>1995</v>
      </c>
      <c r="H45" s="31">
        <v>0.157</v>
      </c>
    </row>
    <row r="46" spans="7:8" x14ac:dyDescent="0.25">
      <c r="G46" s="20">
        <v>1994</v>
      </c>
      <c r="H46" s="31">
        <v>5.5E-2</v>
      </c>
    </row>
    <row r="47" spans="7:8" x14ac:dyDescent="0.25">
      <c r="G47" s="20">
        <v>1993</v>
      </c>
      <c r="H47" s="31">
        <v>0.14099999999999999</v>
      </c>
    </row>
    <row r="48" spans="7:8" x14ac:dyDescent="0.25">
      <c r="G48" s="20">
        <v>1992</v>
      </c>
      <c r="H48" s="31">
        <v>0.109</v>
      </c>
    </row>
    <row r="49" spans="7:8" x14ac:dyDescent="0.25">
      <c r="G49" s="20">
        <v>1991</v>
      </c>
      <c r="H49" s="31">
        <v>0.05</v>
      </c>
    </row>
    <row r="50" spans="7:8" x14ac:dyDescent="0.25">
      <c r="G50" s="20">
        <v>1990</v>
      </c>
      <c r="H50" s="31">
        <v>0.122</v>
      </c>
    </row>
    <row r="51" spans="7:8" x14ac:dyDescent="0.25">
      <c r="G51" s="20">
        <v>1989</v>
      </c>
      <c r="H51" s="31">
        <v>0.14799999999999999</v>
      </c>
    </row>
    <row r="52" spans="7:8" x14ac:dyDescent="0.25">
      <c r="G52" s="20">
        <v>1988</v>
      </c>
      <c r="H52" s="31">
        <v>8.0000000000000002E-3</v>
      </c>
    </row>
    <row r="53" spans="7:8" x14ac:dyDescent="0.25">
      <c r="G53" s="20">
        <v>1987</v>
      </c>
      <c r="H53" s="31">
        <v>0.14899999999999999</v>
      </c>
    </row>
    <row r="54" spans="7:8" x14ac:dyDescent="0.25">
      <c r="G54" s="20">
        <v>1986</v>
      </c>
      <c r="H54" s="31">
        <v>0.314</v>
      </c>
    </row>
    <row r="55" spans="7:8" x14ac:dyDescent="0.25">
      <c r="G55" s="20">
        <v>1985</v>
      </c>
      <c r="H55" s="31">
        <v>0.25</v>
      </c>
    </row>
    <row r="56" spans="7:8" x14ac:dyDescent="0.25">
      <c r="G56" s="20">
        <v>1984</v>
      </c>
      <c r="H56" s="31">
        <v>1.6E-2</v>
      </c>
    </row>
    <row r="57" spans="7:8" x14ac:dyDescent="0.25">
      <c r="G57" s="20">
        <v>1983</v>
      </c>
      <c r="H57" s="31">
        <v>0.3</v>
      </c>
    </row>
    <row r="58" spans="7:8" x14ac:dyDescent="0.25">
      <c r="G58" s="20">
        <v>1982</v>
      </c>
      <c r="H58" s="31">
        <v>1.7000000000000001E-2</v>
      </c>
    </row>
    <row r="59" spans="7:8" x14ac:dyDescent="0.25">
      <c r="G59" s="20">
        <v>1981</v>
      </c>
      <c r="H59" s="31">
        <v>0.121</v>
      </c>
    </row>
    <row r="60" spans="7:8" x14ac:dyDescent="0.25">
      <c r="G60" s="20">
        <v>1980</v>
      </c>
      <c r="H60" s="31">
        <v>0.124</v>
      </c>
    </row>
    <row r="61" spans="7:8" x14ac:dyDescent="0.25">
      <c r="G61" s="20">
        <v>1979</v>
      </c>
      <c r="H61" s="31">
        <v>0.10199999999999999</v>
      </c>
    </row>
    <row r="62" spans="7:8" x14ac:dyDescent="0.25">
      <c r="G62" s="20">
        <v>1978</v>
      </c>
      <c r="H62" s="31">
        <v>3.3000000000000002E-2</v>
      </c>
    </row>
    <row r="63" spans="7:8" x14ac:dyDescent="0.25">
      <c r="G63" s="20">
        <v>1977</v>
      </c>
      <c r="H63" s="31">
        <v>5.0999999999999997E-2</v>
      </c>
    </row>
    <row r="64" spans="7:8" x14ac:dyDescent="0.25">
      <c r="G64" s="20">
        <v>1976</v>
      </c>
      <c r="H64" s="31">
        <v>0.1</v>
      </c>
    </row>
    <row r="65" spans="7:8" x14ac:dyDescent="0.25">
      <c r="G65" s="20">
        <v>1975</v>
      </c>
      <c r="H65" s="31">
        <v>7.1999999999999995E-2</v>
      </c>
    </row>
    <row r="66" spans="7:8" x14ac:dyDescent="0.25">
      <c r="G66" s="20">
        <v>1974</v>
      </c>
      <c r="H66" s="31">
        <v>-0.14099999999999999</v>
      </c>
    </row>
    <row r="67" spans="7:8" x14ac:dyDescent="0.25">
      <c r="G67" s="20">
        <v>1973</v>
      </c>
      <c r="H67" s="31">
        <v>5.0000000000000001E-3</v>
      </c>
    </row>
    <row r="68" spans="7:8" x14ac:dyDescent="0.25">
      <c r="G68" s="20">
        <v>1972</v>
      </c>
      <c r="H68" s="31">
        <v>0.121</v>
      </c>
    </row>
    <row r="69" spans="7:8" x14ac:dyDescent="0.25">
      <c r="G69" s="20">
        <v>1971</v>
      </c>
      <c r="H69" s="31">
        <v>0.184</v>
      </c>
    </row>
  </sheetData>
  <sheetProtection algorithmName="SHA-512" hashValue="Iy7iyu4N/2NsytLowLa1gCFHAHCbqZX5htJv8JdFFR3WAeWh/Snxgjt0plHqAJrg96oyzS3NhU0CDuQfyR/v9g==" saltValue="+BJF7Tyg+F3w4AFZhLQQnQ==" spinCount="100000" sheet="1" objects="1" scenarios="1"/>
  <customSheetViews>
    <customSheetView guid="{0E5D6326-6152-415E-9F4D-C1DC93EA26A8}" scale="80" showGridLines="0">
      <selection activeCell="C11" sqref="C11"/>
      <pageMargins left="0.7" right="0.7" top="0.75" bottom="0.75" header="0.3" footer="0.3"/>
      <pageSetup orientation="portrait" horizontalDpi="1200" verticalDpi="1200" r:id="rId1"/>
    </customSheetView>
  </customSheetViews>
  <mergeCells count="1">
    <mergeCell ref="B1:J1"/>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BDA9BBD1BB83A449788193EE49CF3E6" ma:contentTypeVersion="4" ma:contentTypeDescription="Create a new document." ma:contentTypeScope="" ma:versionID="ee3fd2572050794db1c7c4c265b9e45b">
  <xsd:schema xmlns:xsd="http://www.w3.org/2001/XMLSchema" xmlns:xs="http://www.w3.org/2001/XMLSchema" xmlns:p="http://schemas.microsoft.com/office/2006/metadata/properties" xmlns:ns3="a70eb456-5493-44ca-b2d1-288da0e38fe4" targetNamespace="http://schemas.microsoft.com/office/2006/metadata/properties" ma:root="true" ma:fieldsID="db437f95be0de0bf2416fb39d24dc37c" ns3:_="">
    <xsd:import namespace="a70eb456-5493-44ca-b2d1-288da0e38fe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0eb456-5493-44ca-b2d1-288da0e38f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F831BA-D54D-4492-A306-BA1D1DF524F0}">
  <ds:schemaRefs>
    <ds:schemaRef ds:uri="http://schemas.microsoft.com/sharepoint/v3/contenttype/forms"/>
  </ds:schemaRefs>
</ds:datastoreItem>
</file>

<file path=customXml/itemProps2.xml><?xml version="1.0" encoding="utf-8"?>
<ds:datastoreItem xmlns:ds="http://schemas.openxmlformats.org/officeDocument/2006/customXml" ds:itemID="{35408D72-B14F-4E55-8004-2F7E935DC556}">
  <ds:schemaRefs>
    <ds:schemaRef ds:uri="http://purl.org/dc/elements/1.1/"/>
    <ds:schemaRef ds:uri="http://www.w3.org/XML/1998/namespace"/>
    <ds:schemaRef ds:uri="http://schemas.microsoft.com/office/2006/documentManagement/types"/>
    <ds:schemaRef ds:uri="http://purl.org/dc/dcmitype/"/>
    <ds:schemaRef ds:uri="http://schemas.openxmlformats.org/package/2006/metadata/core-properties"/>
    <ds:schemaRef ds:uri="a70eb456-5493-44ca-b2d1-288da0e38fe4"/>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0A61F015-0555-4070-AE5A-8AF7FD198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0eb456-5493-44ca-b2d1-288da0e38f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Project Pro Forma</vt:lpstr>
      <vt:lpstr>Memo Attachment</vt:lpstr>
      <vt:lpstr>VU WACC - ref only</vt:lpstr>
      <vt:lpstr>'Memo Attachment'!Print_Area</vt:lpstr>
      <vt:lpstr>'Project Pro 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Stonecipher, Kirk G</dc:creator>
  <cp:lastModifiedBy>ORourke, Kaitlyn N</cp:lastModifiedBy>
  <cp:lastPrinted>2021-06-17T20:23:37Z</cp:lastPrinted>
  <dcterms:created xsi:type="dcterms:W3CDTF">2021-05-13T17:43:54Z</dcterms:created>
  <dcterms:modified xsi:type="dcterms:W3CDTF">2021-08-09T21:45:12Z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0x0101004BDA9BBD1BB83A449788193EE49CF3E6</vt:lpwstr>
  </property>
</Properties>
</file>